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35" windowWidth="7770" windowHeight="5850" tabRatio="764" activeTab="0"/>
  </bookViews>
  <sheets>
    <sheet name="Základní údaje" sheetId="1" r:id="rId1"/>
    <sheet name="Rozvaha - Aktiva" sheetId="2" r:id="rId2"/>
    <sheet name="Rozvaha - Pasiva" sheetId="3" r:id="rId3"/>
    <sheet name="Výsledovka" sheetId="4" r:id="rId4"/>
    <sheet name="Cash flow" sheetId="5" r:id="rId5"/>
    <sheet name="Tabulka pro IF" sheetId="6" r:id="rId6"/>
    <sheet name="Tabulka pro PF" sheetId="7" state="hidden" r:id="rId7"/>
    <sheet name="Skladba CP" sheetId="8" r:id="rId8"/>
    <sheet name="Kontroly" sheetId="9" r:id="rId9"/>
  </sheets>
  <definedNames>
    <definedName name="_xlnm.Print_Titles" localSheetId="7">'Skladba CP'!$1:$5</definedName>
    <definedName name="_xlnm.Print_Area" localSheetId="0">'Základní údaje'!$A$1:$D$52</definedName>
  </definedNames>
  <calcPr fullCalcOnLoad="1"/>
</workbook>
</file>

<file path=xl/sharedStrings.xml><?xml version="1.0" encoding="utf-8"?>
<sst xmlns="http://schemas.openxmlformats.org/spreadsheetml/2006/main" count="857" uniqueCount="634">
  <si>
    <t>A.</t>
  </si>
  <si>
    <t>B.</t>
  </si>
  <si>
    <t>B.I.</t>
  </si>
  <si>
    <t>B.I.1.</t>
  </si>
  <si>
    <t>B.I.2.</t>
  </si>
  <si>
    <t>B.I.3.</t>
  </si>
  <si>
    <t>B.I.4.</t>
  </si>
  <si>
    <t>B.I.5.</t>
  </si>
  <si>
    <t>B.I.6.</t>
  </si>
  <si>
    <t>B.I.7.</t>
  </si>
  <si>
    <t>B.II.</t>
  </si>
  <si>
    <t>B.II.1.</t>
  </si>
  <si>
    <t>B.II.2.</t>
  </si>
  <si>
    <t>B.II.3.</t>
  </si>
  <si>
    <t>B.II.4.</t>
  </si>
  <si>
    <t>B.II.5.</t>
  </si>
  <si>
    <t>B.II.6.</t>
  </si>
  <si>
    <t>B.II.7.</t>
  </si>
  <si>
    <t>B.II.8.</t>
  </si>
  <si>
    <t>B.II.9.</t>
  </si>
  <si>
    <t>B.III.</t>
  </si>
  <si>
    <t>B.III.1.</t>
  </si>
  <si>
    <t>B.III.2.</t>
  </si>
  <si>
    <t>B.III.3.</t>
  </si>
  <si>
    <t>B.III.4.</t>
  </si>
  <si>
    <t>B.III.5.</t>
  </si>
  <si>
    <t>C.</t>
  </si>
  <si>
    <t>C.I.</t>
  </si>
  <si>
    <t>C.I.1.</t>
  </si>
  <si>
    <t>C.I.2.</t>
  </si>
  <si>
    <t>C.I.3.</t>
  </si>
  <si>
    <t>C.I.4.</t>
  </si>
  <si>
    <t>C.I.5.</t>
  </si>
  <si>
    <t>C.I.6.</t>
  </si>
  <si>
    <t>C.II.</t>
  </si>
  <si>
    <t>C.II.1.</t>
  </si>
  <si>
    <t>C.II.2.</t>
  </si>
  <si>
    <t>C.II.3.</t>
  </si>
  <si>
    <t>C.II.4.</t>
  </si>
  <si>
    <t>C.II.5.</t>
  </si>
  <si>
    <t>C.III.</t>
  </si>
  <si>
    <t>C.III.1.</t>
  </si>
  <si>
    <t>C.III.2.</t>
  </si>
  <si>
    <t>C.III.3.</t>
  </si>
  <si>
    <t>C.III.4.</t>
  </si>
  <si>
    <t>C.III.5.</t>
  </si>
  <si>
    <t>C.III.6.</t>
  </si>
  <si>
    <t>C.III.7.</t>
  </si>
  <si>
    <t>C.III.8.</t>
  </si>
  <si>
    <t>C.IV.</t>
  </si>
  <si>
    <t>C.IV.1.</t>
  </si>
  <si>
    <t>C.IV.2.</t>
  </si>
  <si>
    <t>C.IV.3.</t>
  </si>
  <si>
    <t>D.</t>
  </si>
  <si>
    <t>D.I.</t>
  </si>
  <si>
    <t>D.I.1.</t>
  </si>
  <si>
    <t>D.I.2.</t>
  </si>
  <si>
    <t>D.I.3.</t>
  </si>
  <si>
    <t>D.II.</t>
  </si>
  <si>
    <t>označ. a</t>
  </si>
  <si>
    <t>Zřizovací výdaje</t>
  </si>
  <si>
    <t>Software</t>
  </si>
  <si>
    <t>Ocenitelná práva</t>
  </si>
  <si>
    <t>Pozemky</t>
  </si>
  <si>
    <t>Samostatné movité věci a soubory movitých věcí</t>
  </si>
  <si>
    <t>Pěstitelské celky trvalých porostů</t>
  </si>
  <si>
    <t>Základní stádo a tažná zvířata</t>
  </si>
  <si>
    <t>Opravná položka k nabytému majetku</t>
  </si>
  <si>
    <t>Půjčky podnikům ve skupině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</si>
  <si>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</si>
  <si>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</si>
  <si>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</si>
  <si>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</si>
  <si>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</si>
  <si>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</si>
  <si>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>Pohledávky z obchodního styku</t>
  </si>
  <si>
    <t>Pohledávky ke společníkům a sdružení</t>
  </si>
  <si>
    <t>Pohledávky v podnicích s rozhodujícím vlivem</t>
  </si>
  <si>
    <t>Pohledávky v podnicích s podstatným vlivem</t>
  </si>
  <si>
    <t>Jiné pohledávky</t>
  </si>
  <si>
    <t>Sociální zabezpečení</t>
  </si>
  <si>
    <t>Odložená daňová pohledávka</t>
  </si>
  <si>
    <t>Peníze</t>
  </si>
  <si>
    <t>Účty v bankách</t>
  </si>
  <si>
    <t>Krátkodobý finanční majetek</t>
  </si>
  <si>
    <t>Náklady příštích období</t>
  </si>
  <si>
    <t>Příjmy příštích období</t>
  </si>
  <si>
    <t>Kursové rozdíly aktivní</t>
  </si>
  <si>
    <t>Dohadné účty aktivní</t>
  </si>
  <si>
    <t xml:space="preserve">AKTIVA                                                                        b                                   </t>
  </si>
  <si>
    <t>Aktiva celkem (ř. 02+03+28+55)</t>
  </si>
  <si>
    <t>Stálá aktiva (ř. 04+12+22)</t>
  </si>
  <si>
    <t>Oběžná aktiva (ř. 29+36+42+51)</t>
  </si>
  <si>
    <t>Zásoby (ř. 30 až 35)</t>
  </si>
  <si>
    <t>Dlouhodobé pohledávky (ř.37 až 41)</t>
  </si>
  <si>
    <t>Krátkodobé pohledávky (ř.43 až 50)</t>
  </si>
  <si>
    <t>Finanční majetek (ř. 52 až 54)</t>
  </si>
  <si>
    <t>Ostatní aktiva- přechodné účty aktiv (ř. 56 a 60)</t>
  </si>
  <si>
    <t>Časové rozlišení (ř. 57 až 59)</t>
  </si>
  <si>
    <t>Kontrolní číslo (ř. 1až 60)</t>
  </si>
  <si>
    <t>řád.              c</t>
  </si>
  <si>
    <t>Běžné účetní období</t>
  </si>
  <si>
    <t>Korekce                       2</t>
  </si>
  <si>
    <t>Netto                         3</t>
  </si>
  <si>
    <t>Netto                         4</t>
  </si>
  <si>
    <t>Min. úč. obd.</t>
  </si>
  <si>
    <t>Brutto                        1</t>
  </si>
  <si>
    <t xml:space="preserve">PASIVA                                                                      b                                   </t>
  </si>
  <si>
    <t>A.I.</t>
  </si>
  <si>
    <t>A.I.1.</t>
  </si>
  <si>
    <t>A.I.2.</t>
  </si>
  <si>
    <t>A.II.</t>
  </si>
  <si>
    <t>A.II.1.</t>
  </si>
  <si>
    <t>A.II.2.</t>
  </si>
  <si>
    <t>A.II.3.</t>
  </si>
  <si>
    <t>A.III.</t>
  </si>
  <si>
    <t>A.III.1.</t>
  </si>
  <si>
    <t>A.III.2.</t>
  </si>
  <si>
    <t>A.III.3.</t>
  </si>
  <si>
    <t>A.IV.</t>
  </si>
  <si>
    <t>A.IV.1.</t>
  </si>
  <si>
    <t>A.IV.2.</t>
  </si>
  <si>
    <t>A.V.</t>
  </si>
  <si>
    <t>B.III.6.</t>
  </si>
  <si>
    <t>B.III.7.</t>
  </si>
  <si>
    <t>B.III.8.</t>
  </si>
  <si>
    <t>B.III.9.</t>
  </si>
  <si>
    <t>B.IV.</t>
  </si>
  <si>
    <t>B.IV.1.</t>
  </si>
  <si>
    <t>B.IV.2.</t>
  </si>
  <si>
    <t>B.IV.3.</t>
  </si>
  <si>
    <t>Emisní ážio</t>
  </si>
  <si>
    <t>Ostatní kapitálové fondy</t>
  </si>
  <si>
    <t>Oceňovací rozdíly z přecenění majetku</t>
  </si>
  <si>
    <t>Zákonný rezervní fond</t>
  </si>
  <si>
    <t>Nedělitelný fond</t>
  </si>
  <si>
    <t>Statutární a ostatní fondy</t>
  </si>
  <si>
    <t>Nerozdělený zisk minulých let</t>
  </si>
  <si>
    <t>Neuhrazená ztráta minulých let</t>
  </si>
  <si>
    <t>Rezervy zákonné</t>
  </si>
  <si>
    <t>Rezerva na kursové ztráty</t>
  </si>
  <si>
    <t>Ostatní rezervy</t>
  </si>
  <si>
    <t>Závazky k podnikům s rozhodujícím vlivem</t>
  </si>
  <si>
    <t>Závazky k podnikům s podstatným vlivem</t>
  </si>
  <si>
    <t>Dlouhodobé přijaté zálohy</t>
  </si>
  <si>
    <t>Emitované dluhopisy</t>
  </si>
  <si>
    <t>Dlouhodobé směnky k úhradě</t>
  </si>
  <si>
    <t>Jiné dlouhodobé závazky</t>
  </si>
  <si>
    <t>Závazky z obchodního styku</t>
  </si>
  <si>
    <t>Závazky ke společníkům a sdružení</t>
  </si>
  <si>
    <t>Závazky k zaměstnancům</t>
  </si>
  <si>
    <t>Závazky ze sociálního zabezpečení</t>
  </si>
  <si>
    <t>Odložený daňový závazek</t>
  </si>
  <si>
    <t>Jiné závazky</t>
  </si>
  <si>
    <t>Bankovní úvěry dlouhodobé</t>
  </si>
  <si>
    <t>Běžné bankovní úvěry</t>
  </si>
  <si>
    <t>Krátkodobé finanční výpomoci</t>
  </si>
  <si>
    <t>Výdaje příštích období</t>
  </si>
  <si>
    <t>Výnosy příštích období</t>
  </si>
  <si>
    <t>Kursové rozdíly pasivní</t>
  </si>
  <si>
    <t>Dohadné účty pasivní</t>
  </si>
  <si>
    <t>Stav v běž. účet. období                                 5</t>
  </si>
  <si>
    <t>Stav v min. účet. období                                      6</t>
  </si>
  <si>
    <t>Pasiva celkem (ř. 62+79+105)</t>
  </si>
  <si>
    <t>Kapitálové fondy (ř.67 až 70)</t>
  </si>
  <si>
    <t>Hospodářský výsledek minulých let (ř.76+77)</t>
  </si>
  <si>
    <t>Hospodářský výsledek běžného úč. období (+/-)          [ř. 01-(+63+66+71+75+79+105)]</t>
  </si>
  <si>
    <t>Dlouhodobé závazky (ř. 85 až 90)</t>
  </si>
  <si>
    <t>Rezervy (ř. 81+82+83)</t>
  </si>
  <si>
    <t>Cizí zdroje (ř. 80+84+91+101)</t>
  </si>
  <si>
    <t>Fondy ze zisku (ř. 72+73+74)</t>
  </si>
  <si>
    <t>Krátkodobé závazky (ř. 92 až 100)</t>
  </si>
  <si>
    <t>Bankovní úvěry a výpomoci  (ř. 102 až 104)</t>
  </si>
  <si>
    <t>Časové rozlišení (ř. 107 až 109)</t>
  </si>
  <si>
    <t>Kontrolní číslo (ř.61 až 110)</t>
  </si>
  <si>
    <t>číslo řadku              c</t>
  </si>
  <si>
    <t>Skutečnost v účetním období</t>
  </si>
  <si>
    <t>I.</t>
  </si>
  <si>
    <t>Tržby za prodej zboží</t>
  </si>
  <si>
    <t>Náklady vynaložené na prodej zboží</t>
  </si>
  <si>
    <t>II.</t>
  </si>
  <si>
    <t>II.1.</t>
  </si>
  <si>
    <t>Tržby za prod. vlastních výrobků a služeb</t>
  </si>
  <si>
    <t>II.2.</t>
  </si>
  <si>
    <t>II.3.</t>
  </si>
  <si>
    <t>Aktivace</t>
  </si>
  <si>
    <t>B.1.</t>
  </si>
  <si>
    <t>Spotřeba materiálu a energie</t>
  </si>
  <si>
    <t>B.2.</t>
  </si>
  <si>
    <t>Služby</t>
  </si>
  <si>
    <t>C.1.</t>
  </si>
  <si>
    <t>Mzdové náklady</t>
  </si>
  <si>
    <t>C.2.</t>
  </si>
  <si>
    <t>Odměny členům orgánů společnosti a družstva</t>
  </si>
  <si>
    <t>C.3.</t>
  </si>
  <si>
    <t>Náklady na sociální zabezpečení</t>
  </si>
  <si>
    <t>C.4.</t>
  </si>
  <si>
    <t>Sociální náklady</t>
  </si>
  <si>
    <t>Daně a poplatky</t>
  </si>
  <si>
    <t>E.</t>
  </si>
  <si>
    <t>III.</t>
  </si>
  <si>
    <t>F.</t>
  </si>
  <si>
    <t>IV.</t>
  </si>
  <si>
    <t>G.</t>
  </si>
  <si>
    <t>V.</t>
  </si>
  <si>
    <t>H.</t>
  </si>
  <si>
    <t>VI.</t>
  </si>
  <si>
    <t>Ostatní provozní výnosy</t>
  </si>
  <si>
    <t>Ostatní provozní náklady</t>
  </si>
  <si>
    <t>VII.</t>
  </si>
  <si>
    <t>Převod provozních výnosů</t>
  </si>
  <si>
    <t>J.</t>
  </si>
  <si>
    <t>Převod provozních nákladů</t>
  </si>
  <si>
    <t>VIII.</t>
  </si>
  <si>
    <t>Tržby z prodeje cenných papírů a vkladů</t>
  </si>
  <si>
    <t>K.</t>
  </si>
  <si>
    <t>Prodané cenné papíry a vklady</t>
  </si>
  <si>
    <t>IX.</t>
  </si>
  <si>
    <t>IX.1.</t>
  </si>
  <si>
    <t>Výnosy z CP a vkladů v podnicích ve skupině</t>
  </si>
  <si>
    <t>IX.2.</t>
  </si>
  <si>
    <t>IX.3.</t>
  </si>
  <si>
    <t>X.</t>
  </si>
  <si>
    <t>Výnosy z krátkodobého finančního majetku</t>
  </si>
  <si>
    <t>XI.</t>
  </si>
  <si>
    <t>Zúčtování rezerv do finančních výnosů</t>
  </si>
  <si>
    <t>L.</t>
  </si>
  <si>
    <t>Tvorba rezerv na finanční náklady</t>
  </si>
  <si>
    <t>XII.</t>
  </si>
  <si>
    <t>Zúčtování opravných položek do finančních výnosů</t>
  </si>
  <si>
    <t>M.</t>
  </si>
  <si>
    <t>Zúčtování opravných položek do finančních nákladů</t>
  </si>
  <si>
    <t>XIII.</t>
  </si>
  <si>
    <t>Výnosové úroky</t>
  </si>
  <si>
    <t>N.</t>
  </si>
  <si>
    <t>Nákladové úroky</t>
  </si>
  <si>
    <t>XIV.</t>
  </si>
  <si>
    <t>Ostatní finanční výnosy</t>
  </si>
  <si>
    <t>O.</t>
  </si>
  <si>
    <t>Ostatní finanční náklady</t>
  </si>
  <si>
    <t>XV.</t>
  </si>
  <si>
    <t>Převod finančních výnosů</t>
  </si>
  <si>
    <t>P.</t>
  </si>
  <si>
    <t>Převod finančních nákladů</t>
  </si>
  <si>
    <t>R.</t>
  </si>
  <si>
    <t>R.1.</t>
  </si>
  <si>
    <t>Splatná</t>
  </si>
  <si>
    <t>R.2.</t>
  </si>
  <si>
    <t>Odložená</t>
  </si>
  <si>
    <t>XVI.</t>
  </si>
  <si>
    <t>Mimořádné výnosy</t>
  </si>
  <si>
    <t>S.</t>
  </si>
  <si>
    <t>Mimořádné náklady</t>
  </si>
  <si>
    <t>T.</t>
  </si>
  <si>
    <t>T.1.</t>
  </si>
  <si>
    <t>T.2.</t>
  </si>
  <si>
    <t>U.</t>
  </si>
  <si>
    <t>označení a</t>
  </si>
  <si>
    <t>sledovaném                                  1</t>
  </si>
  <si>
    <t>minulém                                          2</t>
  </si>
  <si>
    <t>+</t>
  </si>
  <si>
    <t>*</t>
  </si>
  <si>
    <t>**</t>
  </si>
  <si>
    <t>***</t>
  </si>
  <si>
    <t>Obchodní marže  (ř.01-02)</t>
  </si>
  <si>
    <t>Výkony (ř.05+06+07)</t>
  </si>
  <si>
    <t>Výkonová spotřeba  (ř.09+10)</t>
  </si>
  <si>
    <t>Přidaná hodnota  (ř.03+04-08)</t>
  </si>
  <si>
    <t>Osobní náklady  (ř.13 až 16)</t>
  </si>
  <si>
    <t>Daň z příjmů za běžnou činnost  (ř.49+50)</t>
  </si>
  <si>
    <t>Hospodářský výsledek za běžnou činnost  (ř.29+47-48)</t>
  </si>
  <si>
    <t>Daň z příjmů z mimořádné činnosti  (ř.56+57)</t>
  </si>
  <si>
    <t>splatná</t>
  </si>
  <si>
    <t>odložená</t>
  </si>
  <si>
    <t>Kontrolní číslo  (ř.01 až 61)</t>
  </si>
  <si>
    <t>Hospodářský výsledek před zdaněním (+/-) (ř.29+47+53-54)</t>
  </si>
  <si>
    <t>Hospodářský výsledek za účetní období (+/-) (ř.52+58-59)</t>
  </si>
  <si>
    <t>Převod podílu na hospodářském výsledku společníkům (+/-)</t>
  </si>
  <si>
    <t>Mimořádný hospodářský výsledek (ř.53-54-55)</t>
  </si>
  <si>
    <t xml:space="preserve">Text                                                                                                     b                                   </t>
  </si>
  <si>
    <t>Typ kontroly</t>
  </si>
  <si>
    <t>Aktiva = Pasiva v netto v běžném období</t>
  </si>
  <si>
    <t>Aktiva = Pasiva v netto v minulém období</t>
  </si>
  <si>
    <t>Výsledek kontroly</t>
  </si>
  <si>
    <t xml:space="preserve">Kontrolní list </t>
  </si>
  <si>
    <t>Běžný rok</t>
  </si>
  <si>
    <t>Aktiva celkem</t>
  </si>
  <si>
    <t xml:space="preserve">Druhý rok předcházející běžnému </t>
  </si>
  <si>
    <t xml:space="preserve">Rok předcházející běžnému </t>
  </si>
  <si>
    <t>1.</t>
  </si>
  <si>
    <t>2.</t>
  </si>
  <si>
    <t>3.</t>
  </si>
  <si>
    <t>4.</t>
  </si>
  <si>
    <t>5.</t>
  </si>
  <si>
    <t>6.</t>
  </si>
  <si>
    <t>7.</t>
  </si>
  <si>
    <t>8.</t>
  </si>
  <si>
    <t>Datum rozvahy a výsledovky</t>
  </si>
  <si>
    <t>Ostatní pasiva - přechodné účty pasiv (ř. 106+110)</t>
  </si>
  <si>
    <t>Údaje o auditu</t>
  </si>
  <si>
    <t>IČ:</t>
  </si>
  <si>
    <t>Sídlo:</t>
  </si>
  <si>
    <t>Ulice:</t>
  </si>
  <si>
    <t>Obec:</t>
  </si>
  <si>
    <t>PSČ:</t>
  </si>
  <si>
    <t>Titul auditora:</t>
  </si>
  <si>
    <t>Jméno auditora:</t>
  </si>
  <si>
    <t>Příjmení auditora:</t>
  </si>
  <si>
    <t>Výrok auditora:</t>
  </si>
  <si>
    <t>Odesláno dne:</t>
  </si>
  <si>
    <t>Jméno statutárního orgánu:</t>
  </si>
  <si>
    <t xml:space="preserve">Os. odp. za účet. závěrku: </t>
  </si>
  <si>
    <t>Osoba odp. za účetnictví:</t>
  </si>
  <si>
    <t>IČ</t>
  </si>
  <si>
    <t>Základní údaje</t>
  </si>
  <si>
    <t>Název auditorské firmy:</t>
  </si>
  <si>
    <t>Číslo dekretu:</t>
  </si>
  <si>
    <t>Údaje o auditu a auditorovi:</t>
  </si>
  <si>
    <t>E-mail:</t>
  </si>
  <si>
    <t>Fax:</t>
  </si>
  <si>
    <t>Tel.:</t>
  </si>
  <si>
    <t>Provozní hospodářský výsledek                                                                 [ř.11-12-17-18+19-20+21-22+23-24+25-26+(-27)-(-28)]</t>
  </si>
  <si>
    <t>Hospodářský výsledek z finančních operací                                           [ř.30-31+32+36+37-38+39-40+41-42+43-44+(-45)-(-46)]</t>
  </si>
  <si>
    <t>Název účetní jednotky:</t>
  </si>
  <si>
    <t>Číslo licence audit. firmy:</t>
  </si>
  <si>
    <t>Stát - daňové pohledávky</t>
  </si>
  <si>
    <t>Soubor obsahuje:</t>
  </si>
  <si>
    <t>Rozvahu, výkaz zisků a ztrát v plném rozsahu k:</t>
  </si>
  <si>
    <t xml:space="preserve">Předložené výkazy byly ověřeny auditorem: </t>
  </si>
  <si>
    <t>Zpráva auditora ze dne:</t>
  </si>
  <si>
    <t>Rozvaha v plném rozsahu - AKTIVA (v celých tisících Kč) k:</t>
  </si>
  <si>
    <t>Rozvaha v plném rozsahu - PASIVA (v celých tisících Kč) k:</t>
  </si>
  <si>
    <t>Výkaz zisků a ztrát (v celých tisících Kč) k:</t>
  </si>
  <si>
    <t>Datum založení:</t>
  </si>
  <si>
    <t>Údaje o obhospodařovateli:</t>
  </si>
  <si>
    <t>Údaje o depozitáři:</t>
  </si>
  <si>
    <t>Tabulka pro investiční fondy</t>
  </si>
  <si>
    <t>Stav k:</t>
  </si>
  <si>
    <t>tis. Kč</t>
  </si>
  <si>
    <t>Kč</t>
  </si>
  <si>
    <t>Kurz akcie platný k 31.12. (30.6.)</t>
  </si>
  <si>
    <t>Vyplacené dividendy celkem</t>
  </si>
  <si>
    <t>Vyplacené dividendy na akcii</t>
  </si>
  <si>
    <t>Domácí akcie</t>
  </si>
  <si>
    <t>v %</t>
  </si>
  <si>
    <t>Domácí podílové listy</t>
  </si>
  <si>
    <t>Domácí dluhopisy</t>
  </si>
  <si>
    <t>Domácí - hotovost + termínované vklady</t>
  </si>
  <si>
    <t>Domácí nemovitosti</t>
  </si>
  <si>
    <t>Domácí - pohledávky</t>
  </si>
  <si>
    <t>Domácí - ostatní</t>
  </si>
  <si>
    <t>Zahraniční akcie</t>
  </si>
  <si>
    <t>Zahraniční podílové listy</t>
  </si>
  <si>
    <t>Zahraniční dluhopisy</t>
  </si>
  <si>
    <t>Zahraniční - hotovost + termínované vklady</t>
  </si>
  <si>
    <t>Zahraniční nemovitosti</t>
  </si>
  <si>
    <t>Zahraniční - pohledávky</t>
  </si>
  <si>
    <t>Zahraniční - ostatní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</si>
  <si>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</si>
  <si>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</si>
  <si>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</si>
  <si>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</si>
  <si>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</si>
  <si>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</si>
  <si>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</si>
  <si>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</si>
  <si>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</si>
  <si>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</si>
  <si>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</si>
  <si>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</si>
  <si>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</si>
  <si>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</si>
  <si>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</si>
  <si>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</si>
  <si>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</si>
  <si>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Tabulka pro podílové fondy</t>
  </si>
  <si>
    <t>26.</t>
  </si>
  <si>
    <t>Název fondu:</t>
  </si>
  <si>
    <t>Název CP (název emitenta)</t>
  </si>
  <si>
    <t>Registrace CP</t>
  </si>
  <si>
    <t>Druh CP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</si>
  <si>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</si>
  <si>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</si>
  <si>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</si>
  <si>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</si>
  <si>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</si>
  <si>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</si>
  <si>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</si>
  <si>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</si>
  <si>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</si>
  <si>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</si>
  <si>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</si>
  <si>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</si>
  <si>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</si>
  <si>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</si>
  <si>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</si>
  <si>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</si>
  <si>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</si>
  <si>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</si>
  <si>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</si>
  <si>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</si>
  <si>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</si>
  <si>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</si>
  <si>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</si>
  <si>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</si>
  <si>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Výplata výnosů</t>
  </si>
  <si>
    <t>Výše reinvestice</t>
  </si>
  <si>
    <t>Vyplacené výnosy celkem</t>
  </si>
  <si>
    <t>Vyplacené výnosy na podílový list</t>
  </si>
  <si>
    <t>Skladbu CP k:</t>
  </si>
  <si>
    <t>Tabulková část informační povinnosti investičních a podílových fondů</t>
  </si>
  <si>
    <t>IF</t>
  </si>
  <si>
    <t>Datum zahájení prodejů a odkupů podílových listů:</t>
  </si>
  <si>
    <t>Jmenovitá hodnota akcie</t>
  </si>
  <si>
    <t>Hospodářský výsledek za účetní období</t>
  </si>
  <si>
    <t>Struktura aktiv</t>
  </si>
  <si>
    <t>Počet podílových listů k 31.12. (30.6.), (pro UPF objem emise podílových listů)</t>
  </si>
  <si>
    <t>Základní kapitál</t>
  </si>
  <si>
    <t>Vlastní kapitál</t>
  </si>
  <si>
    <t>Vlastní kapitál na akcii</t>
  </si>
  <si>
    <t>Jmenovitá hodnota 1 podílového listu</t>
  </si>
  <si>
    <t>Vlastní kapitál na podílový list</t>
  </si>
  <si>
    <t>Podíl na vlastním kapitálu fondu [v %]</t>
  </si>
  <si>
    <t>Podíl na základním kapitálu emitenta [v %]</t>
  </si>
  <si>
    <t>deviza / Kč</t>
  </si>
  <si>
    <t>Charakter podílového fondu:</t>
  </si>
  <si>
    <t>Skladba cenných papírů a emitentů s podílem více než 0,5% na hodnotě vlastního kapitálu</t>
  </si>
  <si>
    <t>Datum tabulky pro IF/PF</t>
  </si>
  <si>
    <t>Datum tabulky se skladbou CP</t>
  </si>
  <si>
    <t>ISIN (Identifikace CP)</t>
  </si>
  <si>
    <t>ISIN / SIN:</t>
  </si>
  <si>
    <t>Použitý devizový kurz k 31.12. (30.6.)</t>
  </si>
  <si>
    <t>ks</t>
  </si>
  <si>
    <t>CZK</t>
  </si>
  <si>
    <t>EUR</t>
  </si>
  <si>
    <t>USD</t>
  </si>
  <si>
    <t>Jednotky</t>
  </si>
  <si>
    <t>GBP</t>
  </si>
  <si>
    <t>CHF</t>
  </si>
  <si>
    <t>JPY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</si>
  <si>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</si>
  <si>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</si>
  <si>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</si>
  <si>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</si>
  <si>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</si>
  <si>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</si>
  <si>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</si>
  <si>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</si>
  <si>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</si>
  <si>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</si>
  <si>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</si>
  <si>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</si>
  <si>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</si>
  <si>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</si>
  <si>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</si>
  <si>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</si>
  <si>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</si>
  <si>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</si>
  <si>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</si>
  <si>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</si>
  <si>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</si>
  <si>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</si>
  <si>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</si>
  <si>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</si>
  <si>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</si>
  <si>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</si>
  <si>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</si>
  <si>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</si>
  <si>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</si>
  <si>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</si>
  <si>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</si>
  <si>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</si>
  <si>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</si>
  <si>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</si>
  <si>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</si>
  <si>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</si>
  <si>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</si>
  <si>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</si>
  <si>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</si>
  <si>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</si>
  <si>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</si>
  <si>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</si>
  <si>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</si>
  <si>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</si>
  <si>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</si>
  <si>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</si>
  <si>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</si>
  <si>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</si>
  <si>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</si>
  <si>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</si>
  <si>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Internetová adresa:</t>
  </si>
  <si>
    <t>Kód (pro druh CP)</t>
  </si>
  <si>
    <t>Obchodní firma:</t>
  </si>
  <si>
    <t>Název fondu (pro PF), Obchodní firma (IF):</t>
  </si>
  <si>
    <t>Název fondu (Obchodní firma)</t>
  </si>
  <si>
    <t>Prodejní cena podílového listu vyhlášená pro den 31.12. (30.6.)</t>
  </si>
  <si>
    <t>Hodnota prodaných podílových listů za období 1.1. - 31.12. (1.1. - 30.6.), vyplňuje pouze OPF</t>
  </si>
  <si>
    <t>Hodnota odkoupených podílových listů za období 1.1. - 31.12. (1.1. - 30.6.), vyplňuje pouze OPF</t>
  </si>
  <si>
    <t>Přehled o peněžních tocích (cash flow) k:</t>
  </si>
  <si>
    <t xml:space="preserve">Text                                                                                                        b                                    </t>
  </si>
  <si>
    <t>Stav peněžních prostředků a peněžních ekvivalentů na začátku účetního období</t>
  </si>
  <si>
    <t>Peněžní toky z hlavní výdělečné činnosti (provozní činnosti)</t>
  </si>
  <si>
    <t>Z.</t>
  </si>
  <si>
    <t>Účetní zisk nebo ztráta z běžné činnosti před zdaněním</t>
  </si>
  <si>
    <t>A.1.</t>
  </si>
  <si>
    <t>Úpravy o nepeněžní operace</t>
  </si>
  <si>
    <t>A.1.1</t>
  </si>
  <si>
    <t>Odpisy stálých aktiv (+) s výjimkou zůstatkové ceny prodaných stálých aktiv, odpis pohledávek (+), a dále umořování opravné položky k nabytému majetku (+/-)</t>
  </si>
  <si>
    <t>A.1.2.</t>
  </si>
  <si>
    <t>Změna stavu opravných položek, rezerv a změna zůstatků přechodných účtů aktiv a pasiv (+/-), tj. časové rozlišení nákladů a výnosů a kursových rozdílů</t>
  </si>
  <si>
    <t>A.1.3.</t>
  </si>
  <si>
    <t>A.1.4.</t>
  </si>
  <si>
    <t>Výnosy z dividend a podílů na zisku s výjimkou podniků, jejichž předmětem činnosti je investiční činnost (investiční společnosti a fondy) (-)</t>
  </si>
  <si>
    <t>A.1.5.</t>
  </si>
  <si>
    <t>Vyúčtované nákladové úroky (+) s výjimkou kapitalizovaných úroků, a vyúčtované výnosové úroky (-)</t>
  </si>
  <si>
    <t>A.*</t>
  </si>
  <si>
    <t>Čistý peněžní tok z provozní činnosti před zdaněním, změnami pracovního kapitálu a mimořádnými položkami</t>
  </si>
  <si>
    <t>A.2.</t>
  </si>
  <si>
    <t>Změna potřeby pracovního kapitálu</t>
  </si>
  <si>
    <t>A.2.1.</t>
  </si>
  <si>
    <t>Změna stavu pohledávek z provozní činnosti (+/-)</t>
  </si>
  <si>
    <t>A.2.2.</t>
  </si>
  <si>
    <t>Změna stavu krátkodobých závazků z provozní činnosti (+/-)</t>
  </si>
  <si>
    <t>A.2.3.</t>
  </si>
  <si>
    <t>Změna stavu zásob (+/-)</t>
  </si>
  <si>
    <t>A.2.4.</t>
  </si>
  <si>
    <t>Změna stavu krátkodobého finančního majetku</t>
  </si>
  <si>
    <t>A.**</t>
  </si>
  <si>
    <t>Čistý peněžní tok z provozní činnosti před zdaněním a mimořádnými položkami</t>
  </si>
  <si>
    <t>A.3.</t>
  </si>
  <si>
    <t>Výdaje z plateb úroků s výjimkou kapitalizovaných úroků (-)</t>
  </si>
  <si>
    <t>A.4.</t>
  </si>
  <si>
    <t>Přijaté úroky s výjimkou podniků, jejichž předmětem činnosti je investiční činnost (investiční společnosti a fondy) (+)</t>
  </si>
  <si>
    <t>A.5.</t>
  </si>
  <si>
    <t>Zaplacená daň z příjmů za běžnou činnost a za doměrky daně za minulá období (-)</t>
  </si>
  <si>
    <t>A.6.</t>
  </si>
  <si>
    <t>A.***</t>
  </si>
  <si>
    <t>Čistý peněžní tok z provozní činnosti</t>
  </si>
  <si>
    <t>Peněžní toky z investiční činnosti</t>
  </si>
  <si>
    <t>Výdaje spojené s pořízením stálých aktiv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</si>
  <si>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</si>
  <si>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</si>
  <si>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</si>
  <si>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</si>
  <si>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</si>
  <si>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finančních činností</t>
  </si>
  <si>
    <t>Změna stavu dlouhodobých, popř. krátkodobých závazků</t>
  </si>
  <si>
    <t>C.2.1.</t>
  </si>
  <si>
    <t>C.2.2.</t>
  </si>
  <si>
    <t>C.2.3.</t>
  </si>
  <si>
    <t>C.2.4.</t>
  </si>
  <si>
    <t>Úhrada ztráty společníky (+)</t>
  </si>
  <si>
    <t>C.2.5.</t>
  </si>
  <si>
    <t>Přímé platby na vrub fondů (-)</t>
  </si>
  <si>
    <t>C.2.6.</t>
  </si>
  <si>
    <t>Přijaté dividendy a podíly na zisku s výjimkou podniků, jejichž předmětem činnosti je investiční činnost (investiční společnosti a fondy) (+)</t>
  </si>
  <si>
    <t>C.***</t>
  </si>
  <si>
    <t>Čistý peněžní tok vztahující se k finanční činnosti</t>
  </si>
  <si>
    <t>Čisté zvýšení, resp. snížení peněžních prostředků</t>
  </si>
  <si>
    <t>Stav peněžních prostředků a peněžních ekvivalentů na konci období</t>
  </si>
  <si>
    <t>Datum přehledu o peněžních tocích</t>
  </si>
  <si>
    <t>Příjmy a výdaje spojené s mimořádnými účetními případy, které tvoří mimořádný hospodářský výsledek včetně uhrazené splatné daně z příjmů z mimořádné činnosti</t>
  </si>
  <si>
    <t>Pohledávky za upsaný vlastní kapitál</t>
  </si>
  <si>
    <t>Dlouhodobý nehmotný majetek (ř. 05 až 11)</t>
  </si>
  <si>
    <t>Nehmotné výsledky výzkumu a vývoje</t>
  </si>
  <si>
    <t>Jiný dlouhodobý nehmotný majetek</t>
  </si>
  <si>
    <t>Nedokončený dlouhodobý nehmotný majetek</t>
  </si>
  <si>
    <t>Poskytnuté zálohy na dlouhodobý nehmotný majetek</t>
  </si>
  <si>
    <t>Dlouhodobý hmotný majetek  (ř. 13 až 21)</t>
  </si>
  <si>
    <t>Stavby</t>
  </si>
  <si>
    <t>Jiný dlouhodobý hmotný majetek</t>
  </si>
  <si>
    <t>Nedokončený dlouhodobý hmotný majetek</t>
  </si>
  <si>
    <t>Poskytnuté zálohy na dlouhodobý hmotný majetek</t>
  </si>
  <si>
    <t>Dlouhodobý finanční majetek (ř. 23 až 27)</t>
  </si>
  <si>
    <t>Podílové CP a vklady v podnicích s rozhodným vlivem</t>
  </si>
  <si>
    <t>Podílové CP a vklady v podnicích s podstat. vlivem</t>
  </si>
  <si>
    <t>Ostatní dlouhodobé cenné papíry a vklady</t>
  </si>
  <si>
    <t>Jiný dlouhodobý finanční majetek</t>
  </si>
  <si>
    <t>Vlastní kapitál (ř. 63+66+71+75+78)</t>
  </si>
  <si>
    <t>Základní kapitál (ř. 64+65)</t>
  </si>
  <si>
    <t>Vlastní akcie a vlastní obchodní podíly</t>
  </si>
  <si>
    <t>Stát - daňové závazky a dotace</t>
  </si>
  <si>
    <t>Změna stavu vnitropodnikových zásob vlastní výroby</t>
  </si>
  <si>
    <t>Odpisy dlouhodobého nehmotného a hmotného majetku</t>
  </si>
  <si>
    <t>Tržby z prodeje dlouhodobého majetku a materiálu</t>
  </si>
  <si>
    <t>Zůstatková cena prodaného dlouhodobého majetku a materiálu</t>
  </si>
  <si>
    <t>Zúčtování rezerv a časového rozložení provozních výnosů</t>
  </si>
  <si>
    <t>Tvorba rezerv a časového rozložení provozních nákladů</t>
  </si>
  <si>
    <t>Zúčtování opravných položek do provozních výnosů</t>
  </si>
  <si>
    <t>Zúčtování opravných položek do provozních nákladů</t>
  </si>
  <si>
    <t>Výnosy z dlouhodobého finančního majetku  (ř.33+34+35)</t>
  </si>
  <si>
    <t xml:space="preserve">Výnosy z ostatních dlouhodobých cenných papírů a vkladů </t>
  </si>
  <si>
    <t>Výnosy z ostatního dlouhodobého finančního majetku</t>
  </si>
  <si>
    <t>Zisk (ztráta) z prodeje stálých aktiv (-/+)</t>
  </si>
  <si>
    <t>Dopady změn vlastního kapitálu na peněžní prostředky</t>
  </si>
  <si>
    <t>Zvýšení peněžních prostředků a peněžních ekvivalentů z titulu zvýšení základního kapitálu, event. rezervního fondu včetně složených záloh na toto zvýšení (+)</t>
  </si>
  <si>
    <t>Vyplacení podílu na vlastním kapitálu společníkům (-)</t>
  </si>
  <si>
    <t>Peněžní dary a dotace do vlastního kapitálu a další vklady peněžních prostředků společníků a akcionářů (+)</t>
  </si>
  <si>
    <t>Vyplacené dividendy nebo podíly na zisku včetně zaplacené srážkové daně vztahující se k těmto nárokům a včetně finanč. vypořádání se společníky veřejné obchodní společnosti a komplementáři u komanditních společností (-)</t>
  </si>
  <si>
    <t>CONSUS investiční fond, a. s.</t>
  </si>
  <si>
    <t>CZ0008028305</t>
  </si>
  <si>
    <t>Václavské náměstí 43</t>
  </si>
  <si>
    <t>Praha 1</t>
  </si>
  <si>
    <t>110 00</t>
  </si>
  <si>
    <t>02/24230891</t>
  </si>
  <si>
    <t>02/24229963</t>
  </si>
  <si>
    <t>slajer@tecon.cz</t>
  </si>
  <si>
    <t>Československá obchodní banka, a. s.</t>
  </si>
  <si>
    <t>Praha 1, Na Příkopě 14</t>
  </si>
  <si>
    <t>02/22044818</t>
  </si>
  <si>
    <t>Ing. Dagmar Trkalová</t>
  </si>
  <si>
    <t>Těhlová</t>
  </si>
  <si>
    <t>02/20188169</t>
  </si>
  <si>
    <t>ČESKÉ RADIOKOMUNIKACE</t>
  </si>
  <si>
    <t>CZ0009054607</t>
  </si>
  <si>
    <t>Ano</t>
  </si>
  <si>
    <t>AD</t>
  </si>
  <si>
    <t>ČESKÝ TELECOM</t>
  </si>
  <si>
    <t>CZ0009093209</t>
  </si>
  <si>
    <t>ČEZ</t>
  </si>
  <si>
    <t>CZ0005112300</t>
  </si>
  <si>
    <t>KOMERČNÍ BANKA</t>
  </si>
  <si>
    <t>NOVÁ HUŤ</t>
  </si>
  <si>
    <t>CZ0008019106</t>
  </si>
  <si>
    <t>CZ0005098251</t>
  </si>
  <si>
    <t>PHILIP MORRIS ČR</t>
  </si>
  <si>
    <t>CS0008418869</t>
  </si>
  <si>
    <t>SPT TELECOM 11,3/04</t>
  </si>
  <si>
    <t>CZ0003500787</t>
  </si>
  <si>
    <t>DD</t>
  </si>
  <si>
    <t>UNIPETROL</t>
  </si>
  <si>
    <t>CZ0009091500</t>
  </si>
  <si>
    <t>ŽĎAS</t>
  </si>
  <si>
    <t>CS0005031152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</si>
</sst>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00"/>
    <numFmt numFmtId="166" formatCode="dd/mm/yyyy"/>
    <numFmt numFmtId="167" formatCode="#,##0.000"/>
    <numFmt numFmtId="168" formatCode="d/m/yy"/>
    <numFmt numFmtId="169" formatCode="d/mmmm\ yyyy"/>
    <numFmt numFmtId="170" formatCode="dd/mm/yy"/>
    <numFmt numFmtId="171" formatCode="0.0000"/>
    <numFmt numFmtId="172" formatCode="#,##0.0000"/>
    <numFmt numFmtId="173" formatCode="000\ 00"/>
  </numFmts>
  <fonts count="16">
    <font>
      <sz val="8"/>
      <name val="Arial CE"/>
      <family val="0"/>
    </font>
    <font>
      <sz val="8"/>
      <color indexed="12"/>
      <name val="Arial CE"/>
      <family val="2"/>
    </font>
    <font>
      <sz val="8"/>
      <color indexed="56"/>
      <name val="Arial CE"/>
      <family val="2"/>
    </font>
    <font>
      <b/>
      <sz val="8"/>
      <name val="Arial CE"/>
      <family val="2"/>
    </font>
    <font>
      <sz val="8"/>
      <color indexed="58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0"/>
      <name val="Arial CE"/>
      <family val="2"/>
    </font>
    <font>
      <sz val="8"/>
      <name val="Tahoma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color indexed="12"/>
      <name val="Arial CE"/>
      <family val="2"/>
    </font>
    <font>
      <i/>
      <sz val="8"/>
      <name val="Arial CE"/>
      <family val="2"/>
    </font>
    <font>
      <u val="single"/>
      <sz val="8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2" fillId="0" borderId="2" xfId="0" applyNumberFormat="1" applyFont="1" applyBorder="1" applyAlignment="1" applyProtection="1">
      <alignment/>
      <protection locked="0"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3" fontId="2" fillId="0" borderId="8" xfId="0" applyNumberFormat="1" applyFont="1" applyBorder="1" applyAlignment="1" applyProtection="1">
      <alignment/>
      <protection locked="0"/>
    </xf>
    <xf numFmtId="3" fontId="1" fillId="0" borderId="8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wrapText="1"/>
    </xf>
    <xf numFmtId="165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 wrapText="1"/>
    </xf>
    <xf numFmtId="3" fontId="4" fillId="0" borderId="2" xfId="0" applyNumberFormat="1" applyFont="1" applyBorder="1" applyAlignment="1" applyProtection="1">
      <alignment/>
      <protection locked="0"/>
    </xf>
    <xf numFmtId="3" fontId="4" fillId="0" borderId="6" xfId="0" applyNumberFormat="1" applyFont="1" applyBorder="1" applyAlignment="1" applyProtection="1">
      <alignment/>
      <protection locked="0"/>
    </xf>
    <xf numFmtId="3" fontId="4" fillId="0" borderId="2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4" fontId="9" fillId="3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2" borderId="0" xfId="0" applyFont="1" applyFill="1" applyAlignment="1">
      <alignment vertical="top"/>
    </xf>
    <xf numFmtId="49" fontId="9" fillId="3" borderId="0" xfId="0" applyNumberFormat="1" applyFont="1" applyFill="1" applyAlignment="1" applyProtection="1">
      <alignment horizontal="left" vertical="center"/>
      <protection locked="0"/>
    </xf>
    <xf numFmtId="3" fontId="1" fillId="2" borderId="6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3" fontId="1" fillId="2" borderId="2" xfId="0" applyNumberFormat="1" applyFont="1" applyFill="1" applyBorder="1" applyAlignment="1" applyProtection="1">
      <alignment/>
      <protection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3" fontId="4" fillId="0" borderId="2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 applyProtection="1">
      <alignment horizontal="left"/>
      <protection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vertical="center"/>
      <protection/>
    </xf>
    <xf numFmtId="49" fontId="9" fillId="3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top"/>
    </xf>
    <xf numFmtId="49" fontId="5" fillId="3" borderId="0" xfId="0" applyNumberFormat="1" applyFont="1" applyFill="1" applyAlignment="1" applyProtection="1">
      <alignment vertical="top" wrapText="1"/>
      <protection locked="0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" borderId="0" xfId="0" applyNumberFormat="1" applyFont="1" applyFill="1" applyAlignment="1" applyProtection="1">
      <alignment horizontal="left" vertical="center"/>
      <protection locked="0"/>
    </xf>
    <xf numFmtId="14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13" xfId="0" applyFont="1" applyBorder="1" applyAlignment="1">
      <alignment/>
    </xf>
    <xf numFmtId="0" fontId="13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13" fillId="0" borderId="16" xfId="0" applyFont="1" applyBorder="1" applyAlignment="1">
      <alignment/>
    </xf>
    <xf numFmtId="14" fontId="13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4" fontId="13" fillId="0" borderId="18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3" borderId="0" xfId="0" applyNumberFormat="1" applyFont="1" applyFill="1" applyAlignment="1" applyProtection="1">
      <alignment vertical="top" wrapText="1"/>
      <protection locked="0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center"/>
    </xf>
    <xf numFmtId="49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0" fontId="0" fillId="2" borderId="6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4" fontId="0" fillId="0" borderId="2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right"/>
    </xf>
    <xf numFmtId="0" fontId="0" fillId="2" borderId="23" xfId="0" applyFill="1" applyBorder="1" applyAlignment="1">
      <alignment vertical="center" wrapText="1"/>
    </xf>
    <xf numFmtId="49" fontId="0" fillId="0" borderId="10" xfId="0" applyNumberFormat="1" applyBorder="1" applyAlignment="1">
      <alignment horizontal="right"/>
    </xf>
    <xf numFmtId="0" fontId="0" fillId="2" borderId="3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1" xfId="0" applyFill="1" applyBorder="1" applyAlignment="1">
      <alignment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49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/>
    </xf>
    <xf numFmtId="0" fontId="0" fillId="2" borderId="26" xfId="0" applyFill="1" applyBorder="1" applyAlignment="1">
      <alignment/>
    </xf>
    <xf numFmtId="0" fontId="3" fillId="2" borderId="27" xfId="0" applyFont="1" applyFill="1" applyBorder="1" applyAlignment="1">
      <alignment/>
    </xf>
    <xf numFmtId="49" fontId="0" fillId="0" borderId="6" xfId="0" applyNumberFormat="1" applyBorder="1" applyAlignment="1">
      <alignment horizontal="right" vertical="center"/>
    </xf>
    <xf numFmtId="0" fontId="3" fillId="2" borderId="6" xfId="0" applyFont="1" applyFill="1" applyBorder="1" applyAlignment="1">
      <alignment/>
    </xf>
    <xf numFmtId="0" fontId="0" fillId="2" borderId="6" xfId="0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vertical="center"/>
    </xf>
    <xf numFmtId="49" fontId="0" fillId="0" borderId="9" xfId="0" applyNumberFormat="1" applyBorder="1" applyAlignment="1">
      <alignment horizontal="right" vertical="center"/>
    </xf>
    <xf numFmtId="0" fontId="9" fillId="3" borderId="0" xfId="0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/>
    </xf>
    <xf numFmtId="3" fontId="0" fillId="0" borderId="6" xfId="0" applyNumberFormat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171" fontId="0" fillId="0" borderId="2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172" fontId="0" fillId="0" borderId="2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9" fillId="0" borderId="0" xfId="0" applyFont="1" applyAlignment="1" applyProtection="1">
      <alignment/>
      <protection locked="0"/>
    </xf>
    <xf numFmtId="0" fontId="0" fillId="2" borderId="24" xfId="0" applyFill="1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67" fontId="0" fillId="0" borderId="2" xfId="0" applyNumberFormat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49" fontId="9" fillId="3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vertical="top" wrapText="1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172" fontId="0" fillId="0" borderId="8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6" xfId="0" applyNumberFormat="1" applyBorder="1" applyAlignment="1" applyProtection="1">
      <alignment/>
      <protection hidden="1"/>
    </xf>
    <xf numFmtId="14" fontId="0" fillId="0" borderId="0" xfId="0" applyNumberFormat="1" applyFont="1" applyAlignment="1">
      <alignment horizontal="left" vertical="top" wrapText="1"/>
    </xf>
    <xf numFmtId="3" fontId="4" fillId="0" borderId="2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6" xfId="0" applyFill="1" applyBorder="1" applyAlignment="1">
      <alignment wrapText="1"/>
    </xf>
    <xf numFmtId="3" fontId="4" fillId="0" borderId="6" xfId="0" applyNumberFormat="1" applyFont="1" applyFill="1" applyBorder="1" applyAlignment="1" applyProtection="1">
      <alignment/>
      <protection locked="0"/>
    </xf>
    <xf numFmtId="0" fontId="14" fillId="0" borderId="2" xfId="0" applyFont="1" applyFill="1" applyBorder="1" applyAlignment="1">
      <alignment/>
    </xf>
    <xf numFmtId="3" fontId="4" fillId="2" borderId="2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 wrapText="1"/>
    </xf>
    <xf numFmtId="0" fontId="0" fillId="0" borderId="6" xfId="0" applyBorder="1" applyAlignment="1">
      <alignment wrapText="1"/>
    </xf>
    <xf numFmtId="3" fontId="4" fillId="2" borderId="2" xfId="0" applyNumberFormat="1" applyFont="1" applyFill="1" applyBorder="1" applyAlignment="1" applyProtection="1">
      <alignment wrapText="1"/>
      <protection/>
    </xf>
    <xf numFmtId="49" fontId="0" fillId="0" borderId="2" xfId="0" applyNumberFormat="1" applyFill="1" applyBorder="1" applyAlignment="1">
      <alignment wrapText="1"/>
    </xf>
    <xf numFmtId="49" fontId="9" fillId="3" borderId="0" xfId="0" applyNumberFormat="1" applyFont="1" applyFill="1" applyAlignment="1" applyProtection="1">
      <alignment horizontal="left" vertical="top" wrapText="1"/>
      <protection locked="0"/>
    </xf>
    <xf numFmtId="49" fontId="15" fillId="3" borderId="0" xfId="18" applyNumberForma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25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4" xfId="0" applyFill="1" applyBorder="1" applyAlignment="1">
      <alignment wrapText="1"/>
    </xf>
    <xf numFmtId="0" fontId="0" fillId="0" borderId="11" xfId="0" applyBorder="1" applyAlignment="1">
      <alignment/>
    </xf>
    <xf numFmtId="0" fontId="0" fillId="2" borderId="25" xfId="0" applyFill="1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jer@tecon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62"/>
  <sheetViews>
    <sheetView showGridLines="0" tabSelected="1" workbookViewId="0" topLeftCell="A1">
      <selection activeCell="B49" sqref="B49"/>
    </sheetView>
  </sheetViews>
  <sheetFormatPr defaultColWidth="9.140625" defaultRowHeight="12"/>
  <cols>
    <col min="1" max="1" width="28.8515625" style="0" customWidth="1"/>
    <col min="2" max="2" width="53.140625" style="0" customWidth="1"/>
    <col min="3" max="3" width="7.00390625" style="0" customWidth="1"/>
    <col min="4" max="4" width="22.28125" style="0" customWidth="1"/>
    <col min="5" max="5" width="14.28125" style="0" hidden="1" customWidth="1"/>
    <col min="8" max="8" width="9.140625" style="76" customWidth="1"/>
  </cols>
  <sheetData>
    <row r="1" spans="1:5" ht="37.5" customHeight="1">
      <c r="A1" s="208" t="s">
        <v>410</v>
      </c>
      <c r="B1" s="208"/>
      <c r="C1" s="208"/>
      <c r="D1" s="208"/>
      <c r="E1" t="s">
        <v>411</v>
      </c>
    </row>
    <row r="2" spans="1:4" ht="24" customHeight="1">
      <c r="A2" s="59"/>
      <c r="B2" s="59"/>
      <c r="C2" s="59"/>
      <c r="D2" s="59"/>
    </row>
    <row r="3" spans="1:4" ht="20.25">
      <c r="A3" s="60" t="s">
        <v>314</v>
      </c>
      <c r="D3" s="57"/>
    </row>
    <row r="4" spans="1:4" ht="18" customHeight="1">
      <c r="A4" s="32"/>
      <c r="D4" s="57"/>
    </row>
    <row r="5" spans="1:7" ht="19.5" customHeight="1">
      <c r="A5" s="68" t="s">
        <v>300</v>
      </c>
      <c r="B5" s="77">
        <v>10000500</v>
      </c>
      <c r="C5" s="40"/>
      <c r="D5" s="40"/>
      <c r="E5" s="67"/>
      <c r="G5" s="75"/>
    </row>
    <row r="6" spans="1:5" ht="47.25" customHeight="1">
      <c r="A6" s="95" t="s">
        <v>493</v>
      </c>
      <c r="B6" s="70" t="s">
        <v>599</v>
      </c>
      <c r="C6" s="40"/>
      <c r="D6" s="40"/>
      <c r="E6" s="67"/>
    </row>
    <row r="7" spans="1:5" ht="19.5" customHeight="1">
      <c r="A7" s="69" t="s">
        <v>430</v>
      </c>
      <c r="B7" s="70" t="s">
        <v>600</v>
      </c>
      <c r="C7" s="79"/>
      <c r="D7" s="79"/>
      <c r="E7" s="164" t="b">
        <v>1</v>
      </c>
    </row>
    <row r="8" spans="1:5" ht="19.5" customHeight="1">
      <c r="A8" s="69" t="s">
        <v>430</v>
      </c>
      <c r="B8" s="93"/>
      <c r="C8" s="79"/>
      <c r="D8" s="79"/>
      <c r="E8" s="164" t="b">
        <v>0</v>
      </c>
    </row>
    <row r="9" spans="1:5" ht="19.5" customHeight="1">
      <c r="A9" s="69" t="s">
        <v>430</v>
      </c>
      <c r="B9" s="93"/>
      <c r="C9" s="79"/>
      <c r="D9" s="79"/>
      <c r="E9" s="164" t="b">
        <v>0</v>
      </c>
    </row>
    <row r="10" spans="1:5" ht="30" customHeight="1">
      <c r="A10" s="90" t="s">
        <v>301</v>
      </c>
      <c r="B10" s="66"/>
      <c r="C10" s="40"/>
      <c r="D10" s="40"/>
      <c r="E10" s="67"/>
    </row>
    <row r="11" spans="1:5" ht="19.5" customHeight="1">
      <c r="A11" s="39" t="s">
        <v>302</v>
      </c>
      <c r="B11" s="44" t="s">
        <v>601</v>
      </c>
      <c r="C11" s="40"/>
      <c r="D11" s="40"/>
      <c r="E11" s="67"/>
    </row>
    <row r="12" spans="1:5" ht="39.75" customHeight="1">
      <c r="A12" s="43" t="s">
        <v>303</v>
      </c>
      <c r="B12" s="172" t="s">
        <v>602</v>
      </c>
      <c r="C12" s="40"/>
      <c r="D12" s="40"/>
      <c r="E12" s="67"/>
    </row>
    <row r="13" spans="1:5" ht="19.5" customHeight="1">
      <c r="A13" s="39" t="s">
        <v>304</v>
      </c>
      <c r="B13" s="44" t="s">
        <v>603</v>
      </c>
      <c r="C13" s="39" t="s">
        <v>320</v>
      </c>
      <c r="D13" s="65" t="s">
        <v>604</v>
      </c>
      <c r="E13" s="67"/>
    </row>
    <row r="14" spans="1:5" ht="19.5" customHeight="1">
      <c r="A14" s="39" t="s">
        <v>318</v>
      </c>
      <c r="B14" s="207" t="s">
        <v>606</v>
      </c>
      <c r="C14" s="39" t="s">
        <v>319</v>
      </c>
      <c r="D14" s="65" t="s">
        <v>605</v>
      </c>
      <c r="E14" s="67"/>
    </row>
    <row r="15" spans="1:5" ht="19.5" customHeight="1">
      <c r="A15" s="94" t="s">
        <v>490</v>
      </c>
      <c r="B15" s="44"/>
      <c r="C15" s="58"/>
      <c r="D15" s="144"/>
      <c r="E15" s="67"/>
    </row>
    <row r="16" spans="1:5" ht="30" customHeight="1">
      <c r="A16" s="64"/>
      <c r="B16" s="66"/>
      <c r="E16" s="67"/>
    </row>
    <row r="17" spans="1:5" ht="19.5" customHeight="1">
      <c r="A17" s="39" t="s">
        <v>333</v>
      </c>
      <c r="B17" s="41">
        <v>33603</v>
      </c>
      <c r="C17" s="40"/>
      <c r="D17" s="40"/>
      <c r="E17" s="67"/>
    </row>
    <row r="18" spans="1:5" ht="29.25" customHeight="1">
      <c r="A18" s="91" t="s">
        <v>412</v>
      </c>
      <c r="B18" s="41"/>
      <c r="C18" s="40"/>
      <c r="D18" s="40"/>
      <c r="E18" s="67"/>
    </row>
    <row r="19" spans="2:5" ht="30" customHeight="1">
      <c r="B19" s="40"/>
      <c r="C19" s="40"/>
      <c r="D19" s="40"/>
      <c r="E19" s="67"/>
    </row>
    <row r="20" spans="1:5" ht="19.5" customHeight="1">
      <c r="A20" s="67" t="s">
        <v>334</v>
      </c>
      <c r="B20" s="40"/>
      <c r="C20" s="40"/>
      <c r="D20" s="40"/>
      <c r="E20" s="67"/>
    </row>
    <row r="21" spans="1:5" ht="19.5" customHeight="1">
      <c r="A21" s="94" t="s">
        <v>300</v>
      </c>
      <c r="B21" s="175"/>
      <c r="C21" s="40"/>
      <c r="D21" s="40"/>
      <c r="E21" s="67"/>
    </row>
    <row r="22" spans="1:5" ht="39.75" customHeight="1">
      <c r="A22" s="43" t="s">
        <v>492</v>
      </c>
      <c r="B22" s="177"/>
      <c r="C22" s="58"/>
      <c r="D22" s="144"/>
      <c r="E22" s="67"/>
    </row>
    <row r="23" spans="1:5" ht="30" customHeight="1">
      <c r="A23" s="43" t="s">
        <v>301</v>
      </c>
      <c r="B23" s="177"/>
      <c r="C23" s="39" t="s">
        <v>320</v>
      </c>
      <c r="D23" s="44"/>
      <c r="E23" s="67"/>
    </row>
    <row r="24" spans="1:5" ht="19.5" customHeight="1">
      <c r="A24" s="94" t="s">
        <v>318</v>
      </c>
      <c r="B24" s="175"/>
      <c r="C24" s="39" t="s">
        <v>319</v>
      </c>
      <c r="D24" s="44"/>
      <c r="E24" s="67"/>
    </row>
    <row r="25" spans="1:5" ht="19.5" customHeight="1">
      <c r="A25" s="67" t="s">
        <v>335</v>
      </c>
      <c r="B25" s="40"/>
      <c r="C25" s="40"/>
      <c r="D25" s="40"/>
      <c r="E25" s="67"/>
    </row>
    <row r="26" spans="1:5" ht="19.5" customHeight="1">
      <c r="A26" s="94" t="s">
        <v>300</v>
      </c>
      <c r="B26" s="175">
        <v>1350</v>
      </c>
      <c r="C26" s="40"/>
      <c r="D26" s="40"/>
      <c r="E26" s="67"/>
    </row>
    <row r="27" spans="1:5" ht="39.75" customHeight="1">
      <c r="A27" s="43" t="s">
        <v>492</v>
      </c>
      <c r="B27" s="176" t="s">
        <v>607</v>
      </c>
      <c r="C27" s="58"/>
      <c r="D27" s="144"/>
      <c r="E27" s="67"/>
    </row>
    <row r="28" spans="1:5" ht="30" customHeight="1">
      <c r="A28" s="43" t="s">
        <v>301</v>
      </c>
      <c r="B28" s="176" t="s">
        <v>608</v>
      </c>
      <c r="C28" s="39" t="s">
        <v>320</v>
      </c>
      <c r="D28" s="65" t="s">
        <v>609</v>
      </c>
      <c r="E28" s="67"/>
    </row>
    <row r="29" spans="1:5" ht="19.5" customHeight="1">
      <c r="A29" s="94" t="s">
        <v>318</v>
      </c>
      <c r="B29" s="143"/>
      <c r="C29" s="39" t="s">
        <v>319</v>
      </c>
      <c r="D29" s="65"/>
      <c r="E29" s="67"/>
    </row>
    <row r="30" spans="1:5" ht="19.5" customHeight="1">
      <c r="A30" s="92"/>
      <c r="B30" s="66"/>
      <c r="C30" s="40"/>
      <c r="D30" s="40"/>
      <c r="E30" s="67"/>
    </row>
    <row r="31" spans="1:5" ht="20.25" customHeight="1">
      <c r="A31" s="58" t="s">
        <v>326</v>
      </c>
      <c r="B31" s="182" t="s">
        <v>327</v>
      </c>
      <c r="C31" s="129"/>
      <c r="D31" s="41">
        <v>37072</v>
      </c>
      <c r="E31" s="67"/>
    </row>
    <row r="32" spans="1:7" ht="20.25" customHeight="1">
      <c r="A32" s="58"/>
      <c r="B32" s="182" t="s">
        <v>498</v>
      </c>
      <c r="C32" s="129"/>
      <c r="D32" s="41">
        <v>37072</v>
      </c>
      <c r="E32" s="67"/>
      <c r="G32" s="33"/>
    </row>
    <row r="33" spans="1:7" ht="19.5" customHeight="1">
      <c r="A33" s="40"/>
      <c r="B33" s="130"/>
      <c r="C33" s="96"/>
      <c r="D33" s="41">
        <v>37072</v>
      </c>
      <c r="E33" s="164">
        <v>1</v>
      </c>
      <c r="G33" s="33"/>
    </row>
    <row r="34" spans="1:7" ht="19.5" customHeight="1">
      <c r="A34" s="40"/>
      <c r="B34" s="183" t="s">
        <v>409</v>
      </c>
      <c r="C34" s="96"/>
      <c r="D34" s="41">
        <v>37072</v>
      </c>
      <c r="E34" s="67"/>
      <c r="G34" s="33"/>
    </row>
    <row r="35" spans="1:5" ht="19.5" customHeight="1">
      <c r="A35" s="58"/>
      <c r="B35" s="63"/>
      <c r="C35" s="63"/>
      <c r="D35" s="78"/>
      <c r="E35" s="67"/>
    </row>
    <row r="36" spans="1:5" ht="17.25" customHeight="1">
      <c r="A36" s="58" t="s">
        <v>317</v>
      </c>
      <c r="B36" s="40"/>
      <c r="C36" s="40"/>
      <c r="D36" s="40"/>
      <c r="E36" s="67"/>
    </row>
    <row r="37" spans="1:5" ht="19.5" customHeight="1">
      <c r="A37" s="39" t="s">
        <v>328</v>
      </c>
      <c r="B37" s="39"/>
      <c r="C37" s="40"/>
      <c r="D37" s="40"/>
      <c r="E37" s="67"/>
    </row>
    <row r="38" spans="1:5" ht="19.5" customHeight="1" hidden="1">
      <c r="A38" s="39"/>
      <c r="B38" s="40"/>
      <c r="C38" s="42">
        <v>2</v>
      </c>
      <c r="D38" s="40"/>
      <c r="E38" s="67"/>
    </row>
    <row r="39" spans="1:5" ht="19.5" customHeight="1">
      <c r="A39" s="39" t="s">
        <v>315</v>
      </c>
      <c r="B39" s="44"/>
      <c r="C39" s="79"/>
      <c r="D39" s="40"/>
      <c r="E39" s="67"/>
    </row>
    <row r="40" spans="1:5" ht="19.5" customHeight="1">
      <c r="A40" s="39" t="s">
        <v>324</v>
      </c>
      <c r="B40" s="44"/>
      <c r="C40" s="79"/>
      <c r="D40" s="40"/>
      <c r="E40" s="67"/>
    </row>
    <row r="41" spans="1:5" ht="19.5" customHeight="1">
      <c r="A41" s="39" t="s">
        <v>305</v>
      </c>
      <c r="B41" s="44"/>
      <c r="C41" s="40"/>
      <c r="D41" s="40"/>
      <c r="E41" s="67"/>
    </row>
    <row r="42" spans="1:5" ht="19.5" customHeight="1">
      <c r="A42" s="39" t="s">
        <v>306</v>
      </c>
      <c r="B42" s="44"/>
      <c r="C42" s="40"/>
      <c r="D42" s="40"/>
      <c r="E42" s="67"/>
    </row>
    <row r="43" spans="1:5" ht="19.5" customHeight="1">
      <c r="A43" s="39" t="s">
        <v>307</v>
      </c>
      <c r="B43" s="44"/>
      <c r="C43" s="40"/>
      <c r="D43" s="40"/>
      <c r="E43" s="67"/>
    </row>
    <row r="44" spans="1:5" ht="19.5" customHeight="1">
      <c r="A44" s="39" t="s">
        <v>316</v>
      </c>
      <c r="B44" s="44"/>
      <c r="C44" s="40"/>
      <c r="D44" s="40"/>
      <c r="E44" s="67"/>
    </row>
    <row r="45" spans="1:7" ht="19.5" customHeight="1">
      <c r="A45" s="39" t="s">
        <v>329</v>
      </c>
      <c r="B45" s="41"/>
      <c r="C45" s="40"/>
      <c r="D45" s="40"/>
      <c r="E45" s="67"/>
      <c r="G45" s="33"/>
    </row>
    <row r="46" spans="1:5" ht="318.75" customHeight="1">
      <c r="A46" s="43" t="s">
        <v>308</v>
      </c>
      <c r="B46" s="89"/>
      <c r="C46" s="40"/>
      <c r="D46" s="40"/>
      <c r="E46" s="67"/>
    </row>
    <row r="47" spans="1:5" ht="30" customHeight="1">
      <c r="A47" s="58"/>
      <c r="B47" s="40"/>
      <c r="C47" s="40"/>
      <c r="D47" s="40"/>
      <c r="E47" s="67"/>
    </row>
    <row r="48" spans="1:7" ht="19.5" customHeight="1">
      <c r="A48" s="39" t="s">
        <v>309</v>
      </c>
      <c r="B48" s="41">
        <v>37097</v>
      </c>
      <c r="C48" s="40"/>
      <c r="D48" s="40"/>
      <c r="E48" s="67"/>
      <c r="G48" s="33"/>
    </row>
    <row r="49" spans="1:5" ht="39.75" customHeight="1">
      <c r="A49" s="43" t="s">
        <v>310</v>
      </c>
      <c r="B49" s="206" t="s">
        <v>610</v>
      </c>
      <c r="C49" s="40"/>
      <c r="D49" s="40"/>
      <c r="E49" s="67"/>
    </row>
    <row r="50" spans="1:5" ht="19.5" customHeight="1">
      <c r="A50" s="39" t="s">
        <v>312</v>
      </c>
      <c r="B50" s="44" t="s">
        <v>611</v>
      </c>
      <c r="C50" s="40"/>
      <c r="D50" s="40"/>
      <c r="E50" s="67"/>
    </row>
    <row r="51" spans="1:5" ht="19.5" customHeight="1">
      <c r="A51" s="39" t="s">
        <v>311</v>
      </c>
      <c r="B51" s="44" t="s">
        <v>611</v>
      </c>
      <c r="C51" s="39" t="s">
        <v>320</v>
      </c>
      <c r="D51" s="65" t="s">
        <v>612</v>
      </c>
      <c r="E51" s="67"/>
    </row>
    <row r="52" spans="1:5" ht="19.5" customHeight="1">
      <c r="A52" s="39" t="s">
        <v>318</v>
      </c>
      <c r="B52" s="44"/>
      <c r="C52" s="58"/>
      <c r="D52" s="144"/>
      <c r="E52" s="67"/>
    </row>
    <row r="53" ht="11.25" hidden="1">
      <c r="A53" s="173">
        <f>B5</f>
        <v>10000500</v>
      </c>
    </row>
    <row r="54" ht="11.25" hidden="1">
      <c r="A54" s="174">
        <f>B17</f>
        <v>33603</v>
      </c>
    </row>
    <row r="55" ht="11.25" hidden="1">
      <c r="A55" s="174">
        <f>B18</f>
        <v>0</v>
      </c>
    </row>
    <row r="56" ht="11.25" hidden="1">
      <c r="A56" s="173">
        <f>B21</f>
        <v>0</v>
      </c>
    </row>
    <row r="57" ht="11.25" hidden="1">
      <c r="A57" s="173">
        <f>B26</f>
        <v>1350</v>
      </c>
    </row>
    <row r="58" ht="11.25" hidden="1">
      <c r="A58" s="174">
        <f>D32</f>
        <v>37072</v>
      </c>
    </row>
    <row r="59" ht="11.25" hidden="1">
      <c r="A59" s="174">
        <f>D33</f>
        <v>37072</v>
      </c>
    </row>
    <row r="60" ht="11.25" hidden="1">
      <c r="A60" s="174">
        <f>D34</f>
        <v>37072</v>
      </c>
    </row>
    <row r="61" ht="11.25" hidden="1">
      <c r="A61" s="174">
        <f>+B45</f>
        <v>0</v>
      </c>
    </row>
    <row r="62" ht="11.25" hidden="1">
      <c r="A62" s="174">
        <f>+B48</f>
        <v>37097</v>
      </c>
    </row>
  </sheetData>
  <sheetProtection password="8098" sheet="1" objects="1" scenarios="1"/>
  <mergeCells count="1">
    <mergeCell ref="A1:D1"/>
  </mergeCells>
  <dataValidations count="8">
    <dataValidation type="whole" allowBlank="1" showInputMessage="1" showErrorMessage="1" errorTitle="Zadání" error="Zadejte rok ve tvaru RRRR !!!" sqref="D4">
      <formula1>1900</formula1>
      <formula2>2100</formula2>
    </dataValidation>
    <dataValidation type="whole" allowBlank="1" showInputMessage="1" showErrorMessage="1" errorTitle="Zadání" error="Zadejte celočíselnou kladnou hodnotu od 0 do 99999999 !!!" sqref="B5 B26 B21">
      <formula1>0</formula1>
      <formula2>99999999</formula2>
    </dataValidation>
    <dataValidation type="date" allowBlank="1" showInputMessage="1" showErrorMessage="1" prompt="Formát d.m.rrrr" errorTitle="Zadání" error="Zadejte datum ve formátu d.m.rrrr !!!" sqref="B45 B48 D31:D35">
      <formula1>32509</formula1>
      <formula2>54789</formula2>
    </dataValidation>
    <dataValidation type="date" showInputMessage="1" showErrorMessage="1" prompt="Formát: d.m.rrrr&#10;Pokud není znám, doplňte datum 29.5.1992 (nabytí účinnosti zákona č.248/1992 Sb.)" errorTitle="Zadání" error="Zadejte datum ve  správném tvaru: dd.mm.rrrr" sqref="B17">
      <formula1>32509</formula1>
      <formula2>73415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46">
      <formula1>760</formula1>
    </dataValidation>
    <dataValidation type="textLength" operator="equal" allowBlank="1" showInputMessage="1" showErrorMessage="1" errorTitle="Chybně zadaný ISIN / SIN" error="Délka řetězce musí být 12 znaků!" sqref="B7:B9">
      <formula1>12</formula1>
    </dataValidation>
    <dataValidation type="date" showInputMessage="1" showErrorMessage="1" prompt="Formát: dd.mm.rrrr&#10;Vyplňují pouze otevřené podílové fondy." errorTitle="Zadání" error="Zadejte datum ve  správném tvaru: dd.mm.rrrr" sqref="B18">
      <formula1>32509</formula1>
      <formula2>73415</formula2>
    </dataValidation>
    <dataValidation type="textLength" operator="lessThanOrEqual" allowBlank="1" showInputMessage="1" showErrorMessage="1" promptTitle="Internetová adresa" prompt="Maximálně 40 znaků" errorTitle="Zadání" error="Text musí obsahovat maximálně 40 znaků !" sqref="B15">
      <formula1>40</formula1>
    </dataValidation>
  </dataValidations>
  <hyperlinks>
    <hyperlink ref="B14" r:id="rId1" display="slajer@tecon.cz"/>
  </hyperlinks>
  <printOptions horizontalCentered="1"/>
  <pageMargins left="0.3937007874015748" right="0.3937007874015748" top="0.35" bottom="0.49" header="0.25" footer="0.28"/>
  <pageSetup horizontalDpi="300" verticalDpi="300" orientation="portrait" paperSize="9" r:id="rId3"/>
  <headerFooter alignWithMargins="0">
    <oddFooter>&amp;CZákladní údaje - strana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H67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1" sqref="D61"/>
    </sheetView>
  </sheetViews>
  <sheetFormatPr defaultColWidth="9.140625" defaultRowHeight="12"/>
  <cols>
    <col min="1" max="1" width="7.140625" style="1" customWidth="1"/>
    <col min="2" max="2" width="44.7109375" style="1" customWidth="1"/>
    <col min="3" max="3" width="4.140625" style="0" bestFit="1" customWidth="1"/>
    <col min="4" max="7" width="12.7109375" style="0" customWidth="1"/>
  </cols>
  <sheetData>
    <row r="1" spans="1:7" ht="15" customHeight="1">
      <c r="A1" s="52"/>
      <c r="B1" s="51" t="s">
        <v>330</v>
      </c>
      <c r="C1" s="35"/>
      <c r="D1" s="35"/>
      <c r="E1" s="74">
        <f>IF(ISBLANK('Základní údaje'!D31)," ",'Základní údaje'!D31)</f>
        <v>37072</v>
      </c>
      <c r="F1" s="35"/>
      <c r="G1" s="35"/>
    </row>
    <row r="2" spans="1:7" ht="15" customHeight="1">
      <c r="A2" s="52"/>
      <c r="B2" s="51"/>
      <c r="C2" s="35"/>
      <c r="D2" s="35"/>
      <c r="E2" s="54"/>
      <c r="F2" s="61" t="s">
        <v>300</v>
      </c>
      <c r="G2" s="73">
        <f>IF('Základní údaje'!B5=0,"  ",'Základní údaje'!B5)</f>
        <v>10000500</v>
      </c>
    </row>
    <row r="3" spans="1:8" ht="21" customHeight="1">
      <c r="A3" s="52"/>
      <c r="B3" s="71" t="s">
        <v>323</v>
      </c>
      <c r="C3" s="212" t="str">
        <f>IF(ISBLANK('Základní údaje'!B6),"   ",'Základní údaje'!B6)</f>
        <v>CONSUS investiční fond, a. s.</v>
      </c>
      <c r="D3" s="212"/>
      <c r="E3" s="212"/>
      <c r="F3" s="212"/>
      <c r="G3" s="212"/>
      <c r="H3" s="62"/>
    </row>
    <row r="4" spans="1:2" ht="9" customHeight="1">
      <c r="A4" s="53"/>
      <c r="B4"/>
    </row>
    <row r="5" spans="1:7" ht="11.25">
      <c r="A5" s="7"/>
      <c r="B5" s="8"/>
      <c r="C5" s="7"/>
      <c r="D5" s="209" t="s">
        <v>101</v>
      </c>
      <c r="E5" s="210"/>
      <c r="F5" s="211"/>
      <c r="G5" s="6" t="s">
        <v>105</v>
      </c>
    </row>
    <row r="6" spans="1:7" ht="21" customHeight="1" thickBot="1">
      <c r="A6" s="15" t="s">
        <v>59</v>
      </c>
      <c r="B6" s="11" t="s">
        <v>89</v>
      </c>
      <c r="C6" s="2" t="s">
        <v>100</v>
      </c>
      <c r="D6" s="12" t="s">
        <v>106</v>
      </c>
      <c r="E6" s="12" t="s">
        <v>102</v>
      </c>
      <c r="F6" s="12" t="s">
        <v>103</v>
      </c>
      <c r="G6" s="12" t="s">
        <v>104</v>
      </c>
    </row>
    <row r="7" spans="1:7" ht="11.25">
      <c r="A7" s="14"/>
      <c r="B7" s="9" t="s">
        <v>90</v>
      </c>
      <c r="C7" s="10">
        <v>1</v>
      </c>
      <c r="D7" s="45">
        <f>D8+D9+D34+D61</f>
        <v>100922</v>
      </c>
      <c r="E7" s="45">
        <f>E8+E9+E34+E61</f>
        <v>-38921</v>
      </c>
      <c r="F7" s="45">
        <f>D7+E7</f>
        <v>62001</v>
      </c>
      <c r="G7" s="45">
        <f>G8+G9+G34+G61</f>
        <v>66878</v>
      </c>
    </row>
    <row r="8" spans="1:7" ht="11.25">
      <c r="A8" s="3" t="s">
        <v>0</v>
      </c>
      <c r="B8" s="3" t="s">
        <v>562</v>
      </c>
      <c r="C8" s="4">
        <v>2</v>
      </c>
      <c r="D8" s="13">
        <v>0</v>
      </c>
      <c r="E8" s="13">
        <v>0</v>
      </c>
      <c r="F8" s="5">
        <f aca="true" t="shared" si="0" ref="F8:F67">D8+E8</f>
        <v>0</v>
      </c>
      <c r="G8" s="13">
        <v>0</v>
      </c>
    </row>
    <row r="9" spans="1:7" ht="11.25">
      <c r="A9" s="9" t="s">
        <v>1</v>
      </c>
      <c r="B9" s="3" t="s">
        <v>91</v>
      </c>
      <c r="C9" s="4">
        <v>3</v>
      </c>
      <c r="D9" s="46">
        <f>D10+D18+D28</f>
        <v>3880</v>
      </c>
      <c r="E9" s="46">
        <f>E10+E18+E28</f>
        <v>-40</v>
      </c>
      <c r="F9" s="46">
        <f t="shared" si="0"/>
        <v>3840</v>
      </c>
      <c r="G9" s="46">
        <f>G10+G18+G28</f>
        <v>4547</v>
      </c>
    </row>
    <row r="10" spans="1:7" ht="11.25">
      <c r="A10" s="16" t="s">
        <v>2</v>
      </c>
      <c r="B10" s="3" t="s">
        <v>563</v>
      </c>
      <c r="C10" s="4">
        <v>4</v>
      </c>
      <c r="D10" s="46">
        <f>D11+D12+D13+D14+D15+D16+D17</f>
        <v>0</v>
      </c>
      <c r="E10" s="46">
        <f>E11+E12+E13+E14+E15+E16+E17</f>
        <v>0</v>
      </c>
      <c r="F10" s="46">
        <f t="shared" si="0"/>
        <v>0</v>
      </c>
      <c r="G10" s="46">
        <f>G11+G12+G13+G14+G15+G16+G17</f>
        <v>0</v>
      </c>
    </row>
    <row r="11" spans="1:7" ht="11.25">
      <c r="A11" s="16" t="s">
        <v>3</v>
      </c>
      <c r="B11" s="3" t="s">
        <v>60</v>
      </c>
      <c r="C11" s="4">
        <v>5</v>
      </c>
      <c r="D11" s="13">
        <v>0</v>
      </c>
      <c r="E11" s="13">
        <v>0</v>
      </c>
      <c r="F11" s="5">
        <f t="shared" si="0"/>
        <v>0</v>
      </c>
      <c r="G11" s="13">
        <v>0</v>
      </c>
    </row>
    <row r="12" spans="1:7" ht="11.25">
      <c r="A12" s="16" t="s">
        <v>4</v>
      </c>
      <c r="B12" s="3" t="s">
        <v>564</v>
      </c>
      <c r="C12" s="4">
        <v>6</v>
      </c>
      <c r="D12" s="13">
        <v>0</v>
      </c>
      <c r="E12" s="13">
        <v>0</v>
      </c>
      <c r="F12" s="5">
        <f t="shared" si="0"/>
        <v>0</v>
      </c>
      <c r="G12" s="13">
        <v>0</v>
      </c>
    </row>
    <row r="13" spans="1:7" ht="11.25">
      <c r="A13" s="16" t="s">
        <v>5</v>
      </c>
      <c r="B13" s="3" t="s">
        <v>61</v>
      </c>
      <c r="C13" s="4">
        <v>7</v>
      </c>
      <c r="D13" s="13">
        <v>0</v>
      </c>
      <c r="E13" s="13">
        <v>0</v>
      </c>
      <c r="F13" s="5">
        <f t="shared" si="0"/>
        <v>0</v>
      </c>
      <c r="G13" s="13">
        <v>0</v>
      </c>
    </row>
    <row r="14" spans="1:7" ht="11.25">
      <c r="A14" s="16" t="s">
        <v>6</v>
      </c>
      <c r="B14" s="3" t="s">
        <v>62</v>
      </c>
      <c r="C14" s="4">
        <v>8</v>
      </c>
      <c r="D14" s="13">
        <v>0</v>
      </c>
      <c r="E14" s="13">
        <v>0</v>
      </c>
      <c r="F14" s="5">
        <f t="shared" si="0"/>
        <v>0</v>
      </c>
      <c r="G14" s="13">
        <v>0</v>
      </c>
    </row>
    <row r="15" spans="1:7" ht="11.25">
      <c r="A15" s="16" t="s">
        <v>7</v>
      </c>
      <c r="B15" s="3" t="s">
        <v>565</v>
      </c>
      <c r="C15" s="4">
        <v>9</v>
      </c>
      <c r="D15" s="13">
        <v>0</v>
      </c>
      <c r="E15" s="13">
        <v>0</v>
      </c>
      <c r="F15" s="5">
        <f t="shared" si="0"/>
        <v>0</v>
      </c>
      <c r="G15" s="13">
        <v>0</v>
      </c>
    </row>
    <row r="16" spans="1:7" ht="11.25">
      <c r="A16" s="16" t="s">
        <v>8</v>
      </c>
      <c r="B16" s="3" t="s">
        <v>566</v>
      </c>
      <c r="C16" s="4">
        <v>10</v>
      </c>
      <c r="D16" s="13">
        <v>0</v>
      </c>
      <c r="E16" s="13">
        <v>0</v>
      </c>
      <c r="F16" s="5">
        <f t="shared" si="0"/>
        <v>0</v>
      </c>
      <c r="G16" s="13">
        <v>0</v>
      </c>
    </row>
    <row r="17" spans="1:7" ht="11.25">
      <c r="A17" s="16" t="s">
        <v>9</v>
      </c>
      <c r="B17" s="3" t="s">
        <v>567</v>
      </c>
      <c r="C17" s="4">
        <v>11</v>
      </c>
      <c r="D17" s="13">
        <v>0</v>
      </c>
      <c r="E17" s="13">
        <v>0</v>
      </c>
      <c r="F17" s="5">
        <f t="shared" si="0"/>
        <v>0</v>
      </c>
      <c r="G17" s="13">
        <v>0</v>
      </c>
    </row>
    <row r="18" spans="1:7" ht="11.25">
      <c r="A18" s="7" t="s">
        <v>10</v>
      </c>
      <c r="B18" s="3" t="s">
        <v>568</v>
      </c>
      <c r="C18" s="4">
        <v>12</v>
      </c>
      <c r="D18" s="46">
        <f>D19+D20+D21+D22+D23+D24+D25+D26+D27</f>
        <v>40</v>
      </c>
      <c r="E18" s="46">
        <f>E19+E20+E21+E22+E23+E24+E25+E26+E27</f>
        <v>-40</v>
      </c>
      <c r="F18" s="46">
        <f t="shared" si="0"/>
        <v>0</v>
      </c>
      <c r="G18" s="46">
        <f>G19+G20+G21+G22+G23+G24+G25+G26+G27</f>
        <v>0</v>
      </c>
    </row>
    <row r="19" spans="1:7" ht="11.25">
      <c r="A19" s="16" t="s">
        <v>11</v>
      </c>
      <c r="B19" s="3" t="s">
        <v>63</v>
      </c>
      <c r="C19" s="4">
        <v>13</v>
      </c>
      <c r="D19" s="13">
        <v>0</v>
      </c>
      <c r="E19" s="13">
        <v>0</v>
      </c>
      <c r="F19" s="5">
        <f t="shared" si="0"/>
        <v>0</v>
      </c>
      <c r="G19" s="13">
        <v>0</v>
      </c>
    </row>
    <row r="20" spans="1:7" ht="11.25">
      <c r="A20" s="16" t="s">
        <v>12</v>
      </c>
      <c r="B20" s="3" t="s">
        <v>569</v>
      </c>
      <c r="C20" s="4">
        <v>14</v>
      </c>
      <c r="D20" s="13">
        <v>0</v>
      </c>
      <c r="E20" s="13">
        <v>0</v>
      </c>
      <c r="F20" s="5">
        <f t="shared" si="0"/>
        <v>0</v>
      </c>
      <c r="G20" s="13">
        <v>0</v>
      </c>
    </row>
    <row r="21" spans="1:7" ht="11.25">
      <c r="A21" s="16" t="s">
        <v>13</v>
      </c>
      <c r="B21" s="3" t="s">
        <v>64</v>
      </c>
      <c r="C21" s="4">
        <v>15</v>
      </c>
      <c r="D21" s="13">
        <v>0</v>
      </c>
      <c r="E21" s="13">
        <v>0</v>
      </c>
      <c r="F21" s="5">
        <f t="shared" si="0"/>
        <v>0</v>
      </c>
      <c r="G21" s="13">
        <v>0</v>
      </c>
    </row>
    <row r="22" spans="1:7" ht="11.25">
      <c r="A22" s="16" t="s">
        <v>14</v>
      </c>
      <c r="B22" s="3" t="s">
        <v>65</v>
      </c>
      <c r="C22" s="4">
        <v>16</v>
      </c>
      <c r="D22" s="13">
        <v>0</v>
      </c>
      <c r="E22" s="13">
        <v>0</v>
      </c>
      <c r="F22" s="5">
        <f t="shared" si="0"/>
        <v>0</v>
      </c>
      <c r="G22" s="13">
        <v>0</v>
      </c>
    </row>
    <row r="23" spans="1:7" ht="11.25">
      <c r="A23" s="16" t="s">
        <v>15</v>
      </c>
      <c r="B23" s="3" t="s">
        <v>66</v>
      </c>
      <c r="C23" s="4">
        <v>17</v>
      </c>
      <c r="D23" s="13">
        <v>0</v>
      </c>
      <c r="E23" s="13">
        <v>0</v>
      </c>
      <c r="F23" s="5">
        <f t="shared" si="0"/>
        <v>0</v>
      </c>
      <c r="G23" s="13">
        <v>0</v>
      </c>
    </row>
    <row r="24" spans="1:7" ht="11.25">
      <c r="A24" s="16" t="s">
        <v>16</v>
      </c>
      <c r="B24" s="3" t="s">
        <v>570</v>
      </c>
      <c r="C24" s="4">
        <v>18</v>
      </c>
      <c r="D24" s="13">
        <v>40</v>
      </c>
      <c r="E24" s="13">
        <v>-40</v>
      </c>
      <c r="F24" s="5">
        <f t="shared" si="0"/>
        <v>0</v>
      </c>
      <c r="G24" s="13">
        <v>0</v>
      </c>
    </row>
    <row r="25" spans="1:7" ht="11.25">
      <c r="A25" s="16" t="s">
        <v>17</v>
      </c>
      <c r="B25" s="3" t="s">
        <v>571</v>
      </c>
      <c r="C25" s="4">
        <v>19</v>
      </c>
      <c r="D25" s="13">
        <v>0</v>
      </c>
      <c r="E25" s="13">
        <v>0</v>
      </c>
      <c r="F25" s="5">
        <f t="shared" si="0"/>
        <v>0</v>
      </c>
      <c r="G25" s="13">
        <v>0</v>
      </c>
    </row>
    <row r="26" spans="1:7" ht="11.25">
      <c r="A26" s="16" t="s">
        <v>18</v>
      </c>
      <c r="B26" s="3" t="s">
        <v>572</v>
      </c>
      <c r="C26" s="4">
        <v>20</v>
      </c>
      <c r="D26" s="13">
        <v>0</v>
      </c>
      <c r="E26" s="13">
        <v>0</v>
      </c>
      <c r="F26" s="5">
        <f t="shared" si="0"/>
        <v>0</v>
      </c>
      <c r="G26" s="13">
        <v>0</v>
      </c>
    </row>
    <row r="27" spans="1:7" ht="11.25">
      <c r="A27" s="16" t="s">
        <v>19</v>
      </c>
      <c r="B27" s="3" t="s">
        <v>67</v>
      </c>
      <c r="C27" s="4">
        <v>21</v>
      </c>
      <c r="D27" s="13">
        <v>0</v>
      </c>
      <c r="E27" s="13">
        <v>0</v>
      </c>
      <c r="F27" s="5">
        <f t="shared" si="0"/>
        <v>0</v>
      </c>
      <c r="G27" s="13">
        <v>0</v>
      </c>
    </row>
    <row r="28" spans="1:7" ht="11.25">
      <c r="A28" s="7" t="s">
        <v>20</v>
      </c>
      <c r="B28" s="3" t="s">
        <v>573</v>
      </c>
      <c r="C28" s="4">
        <v>22</v>
      </c>
      <c r="D28" s="46">
        <f>D29+D30+D31+D32+D33</f>
        <v>3840</v>
      </c>
      <c r="E28" s="46">
        <f>E29+E30+E31+E32+E33</f>
        <v>0</v>
      </c>
      <c r="F28" s="46">
        <f t="shared" si="0"/>
        <v>3840</v>
      </c>
      <c r="G28" s="46">
        <f>G29+G30+G31+G32+G33</f>
        <v>4547</v>
      </c>
    </row>
    <row r="29" spans="1:7" ht="11.25">
      <c r="A29" s="16" t="s">
        <v>21</v>
      </c>
      <c r="B29" s="3" t="s">
        <v>574</v>
      </c>
      <c r="C29" s="4">
        <v>23</v>
      </c>
      <c r="D29" s="13">
        <v>0</v>
      </c>
      <c r="E29" s="13">
        <v>0</v>
      </c>
      <c r="F29" s="5">
        <f t="shared" si="0"/>
        <v>0</v>
      </c>
      <c r="G29" s="13">
        <v>0</v>
      </c>
    </row>
    <row r="30" spans="1:7" ht="11.25">
      <c r="A30" s="16" t="s">
        <v>22</v>
      </c>
      <c r="B30" s="3" t="s">
        <v>575</v>
      </c>
      <c r="C30" s="4">
        <v>24</v>
      </c>
      <c r="D30" s="13">
        <v>0</v>
      </c>
      <c r="E30" s="13">
        <v>0</v>
      </c>
      <c r="F30" s="5">
        <f t="shared" si="0"/>
        <v>0</v>
      </c>
      <c r="G30" s="13">
        <v>0</v>
      </c>
    </row>
    <row r="31" spans="1:7" ht="11.25">
      <c r="A31" s="16" t="s">
        <v>23</v>
      </c>
      <c r="B31" s="3" t="s">
        <v>576</v>
      </c>
      <c r="C31" s="4">
        <v>25</v>
      </c>
      <c r="D31" s="13">
        <v>3840</v>
      </c>
      <c r="E31" s="13">
        <v>0</v>
      </c>
      <c r="F31" s="5">
        <f t="shared" si="0"/>
        <v>3840</v>
      </c>
      <c r="G31" s="13">
        <v>4547</v>
      </c>
    </row>
    <row r="32" spans="1:7" ht="11.25">
      <c r="A32" s="16" t="s">
        <v>24</v>
      </c>
      <c r="B32" s="3" t="s">
        <v>68</v>
      </c>
      <c r="C32" s="4">
        <v>26</v>
      </c>
      <c r="D32" s="13">
        <v>0</v>
      </c>
      <c r="E32" s="13">
        <v>0</v>
      </c>
      <c r="F32" s="5">
        <f t="shared" si="0"/>
        <v>0</v>
      </c>
      <c r="G32" s="13">
        <v>0</v>
      </c>
    </row>
    <row r="33" spans="1:7" ht="11.25">
      <c r="A33" s="16" t="s">
        <v>25</v>
      </c>
      <c r="B33" s="3" t="s">
        <v>577</v>
      </c>
      <c r="C33" s="4">
        <v>27</v>
      </c>
      <c r="D33" s="13">
        <v>0</v>
      </c>
      <c r="E33" s="13">
        <v>0</v>
      </c>
      <c r="F33" s="5">
        <f t="shared" si="0"/>
        <v>0</v>
      </c>
      <c r="G33" s="13">
        <v>0</v>
      </c>
    </row>
    <row r="34" spans="1:7" ht="11.25">
      <c r="A34" s="16" t="s">
        <v>26</v>
      </c>
      <c r="B34" s="3" t="s">
        <v>92</v>
      </c>
      <c r="C34" s="4">
        <v>28</v>
      </c>
      <c r="D34" s="46">
        <f>D35+D42+D48+D57</f>
        <v>97042</v>
      </c>
      <c r="E34" s="46">
        <f>E35+E42+E48+E57</f>
        <v>-38881</v>
      </c>
      <c r="F34" s="46">
        <f t="shared" si="0"/>
        <v>58161</v>
      </c>
      <c r="G34" s="46">
        <f>G35+G42+G48+G57</f>
        <v>62331</v>
      </c>
    </row>
    <row r="35" spans="1:7" ht="11.25">
      <c r="A35" s="7" t="s">
        <v>27</v>
      </c>
      <c r="B35" s="3" t="s">
        <v>93</v>
      </c>
      <c r="C35" s="4">
        <v>29</v>
      </c>
      <c r="D35" s="46">
        <f>D36+D37+D38+D39+D40+D41</f>
        <v>0</v>
      </c>
      <c r="E35" s="46">
        <f>E36+E37+E38+E39+E40+E41</f>
        <v>0</v>
      </c>
      <c r="F35" s="46">
        <f t="shared" si="0"/>
        <v>0</v>
      </c>
      <c r="G35" s="46">
        <f>G36+G37+G38+G39+G40+G41</f>
        <v>0</v>
      </c>
    </row>
    <row r="36" spans="1:7" ht="11.25">
      <c r="A36" s="16" t="s">
        <v>28</v>
      </c>
      <c r="B36" s="3" t="s">
        <v>69</v>
      </c>
      <c r="C36" s="4">
        <v>30</v>
      </c>
      <c r="D36" s="13">
        <v>0</v>
      </c>
      <c r="E36" s="13">
        <v>0</v>
      </c>
      <c r="F36" s="5">
        <f t="shared" si="0"/>
        <v>0</v>
      </c>
      <c r="G36" s="13">
        <v>0</v>
      </c>
    </row>
    <row r="37" spans="1:7" ht="11.25">
      <c r="A37" s="16" t="s">
        <v>29</v>
      </c>
      <c r="B37" s="3" t="s">
        <v>70</v>
      </c>
      <c r="C37" s="4">
        <v>31</v>
      </c>
      <c r="D37" s="13">
        <v>0</v>
      </c>
      <c r="E37" s="13">
        <v>0</v>
      </c>
      <c r="F37" s="5">
        <f t="shared" si="0"/>
        <v>0</v>
      </c>
      <c r="G37" s="13">
        <v>0</v>
      </c>
    </row>
    <row r="38" spans="1:7" ht="11.25">
      <c r="A38" s="16" t="s">
        <v>30</v>
      </c>
      <c r="B38" s="3" t="s">
        <v>71</v>
      </c>
      <c r="C38" s="4">
        <v>32</v>
      </c>
      <c r="D38" s="13">
        <v>0</v>
      </c>
      <c r="E38" s="13">
        <v>0</v>
      </c>
      <c r="F38" s="5">
        <f t="shared" si="0"/>
        <v>0</v>
      </c>
      <c r="G38" s="13">
        <v>0</v>
      </c>
    </row>
    <row r="39" spans="1:7" ht="11.25">
      <c r="A39" s="16" t="s">
        <v>31</v>
      </c>
      <c r="B39" s="3" t="s">
        <v>72</v>
      </c>
      <c r="C39" s="4">
        <v>33</v>
      </c>
      <c r="D39" s="13">
        <v>0</v>
      </c>
      <c r="E39" s="13">
        <v>0</v>
      </c>
      <c r="F39" s="5">
        <f t="shared" si="0"/>
        <v>0</v>
      </c>
      <c r="G39" s="13">
        <v>0</v>
      </c>
    </row>
    <row r="40" spans="1:7" ht="11.25">
      <c r="A40" s="16" t="s">
        <v>32</v>
      </c>
      <c r="B40" s="3" t="s">
        <v>73</v>
      </c>
      <c r="C40" s="4">
        <v>34</v>
      </c>
      <c r="D40" s="13">
        <v>0</v>
      </c>
      <c r="E40" s="13">
        <v>0</v>
      </c>
      <c r="F40" s="5">
        <f t="shared" si="0"/>
        <v>0</v>
      </c>
      <c r="G40" s="13">
        <v>0</v>
      </c>
    </row>
    <row r="41" spans="1:7" ht="11.25">
      <c r="A41" s="16" t="s">
        <v>33</v>
      </c>
      <c r="B41" s="3" t="s">
        <v>74</v>
      </c>
      <c r="C41" s="4">
        <v>35</v>
      </c>
      <c r="D41" s="13">
        <v>0</v>
      </c>
      <c r="E41" s="13">
        <v>0</v>
      </c>
      <c r="F41" s="5">
        <f t="shared" si="0"/>
        <v>0</v>
      </c>
      <c r="G41" s="13">
        <v>0</v>
      </c>
    </row>
    <row r="42" spans="1:7" ht="11.25">
      <c r="A42" s="7" t="s">
        <v>34</v>
      </c>
      <c r="B42" s="3" t="s">
        <v>94</v>
      </c>
      <c r="C42" s="4">
        <v>36</v>
      </c>
      <c r="D42" s="46">
        <f>D43+D44+D45+D46+D47</f>
        <v>73970</v>
      </c>
      <c r="E42" s="46">
        <f>E43+E44+E45+E46+E47</f>
        <v>-38881</v>
      </c>
      <c r="F42" s="46">
        <f t="shared" si="0"/>
        <v>35089</v>
      </c>
      <c r="G42" s="46">
        <f>G43+G44+G45+G46+G47</f>
        <v>33690</v>
      </c>
    </row>
    <row r="43" spans="1:7" ht="11.25">
      <c r="A43" s="16" t="s">
        <v>35</v>
      </c>
      <c r="B43" s="3" t="s">
        <v>75</v>
      </c>
      <c r="C43" s="4">
        <v>37</v>
      </c>
      <c r="D43" s="13">
        <v>0</v>
      </c>
      <c r="E43" s="13">
        <v>0</v>
      </c>
      <c r="F43" s="5">
        <f t="shared" si="0"/>
        <v>0</v>
      </c>
      <c r="G43" s="13">
        <v>0</v>
      </c>
    </row>
    <row r="44" spans="1:7" ht="11.25">
      <c r="A44" s="16" t="s">
        <v>36</v>
      </c>
      <c r="B44" s="3" t="s">
        <v>76</v>
      </c>
      <c r="C44" s="4">
        <v>38</v>
      </c>
      <c r="D44" s="13">
        <v>0</v>
      </c>
      <c r="E44" s="13">
        <v>0</v>
      </c>
      <c r="F44" s="5">
        <f t="shared" si="0"/>
        <v>0</v>
      </c>
      <c r="G44" s="13">
        <v>0</v>
      </c>
    </row>
    <row r="45" spans="1:7" ht="11.25">
      <c r="A45" s="16" t="s">
        <v>37</v>
      </c>
      <c r="B45" s="3" t="s">
        <v>77</v>
      </c>
      <c r="C45" s="4">
        <v>39</v>
      </c>
      <c r="D45" s="13">
        <v>0</v>
      </c>
      <c r="E45" s="13">
        <v>0</v>
      </c>
      <c r="F45" s="5">
        <f t="shared" si="0"/>
        <v>0</v>
      </c>
      <c r="G45" s="13">
        <v>0</v>
      </c>
    </row>
    <row r="46" spans="1:7" ht="11.25">
      <c r="A46" s="16" t="s">
        <v>38</v>
      </c>
      <c r="B46" s="3" t="s">
        <v>78</v>
      </c>
      <c r="C46" s="4">
        <v>40</v>
      </c>
      <c r="D46" s="13">
        <v>0</v>
      </c>
      <c r="E46" s="13">
        <v>0</v>
      </c>
      <c r="F46" s="5">
        <f t="shared" si="0"/>
        <v>0</v>
      </c>
      <c r="G46" s="13">
        <v>0</v>
      </c>
    </row>
    <row r="47" spans="1:7" ht="11.25">
      <c r="A47" s="9" t="s">
        <v>39</v>
      </c>
      <c r="B47" s="3" t="s">
        <v>79</v>
      </c>
      <c r="C47" s="4">
        <v>41</v>
      </c>
      <c r="D47" s="13">
        <v>73970</v>
      </c>
      <c r="E47" s="13">
        <v>-38881</v>
      </c>
      <c r="F47" s="5">
        <f t="shared" si="0"/>
        <v>35089</v>
      </c>
      <c r="G47" s="13">
        <v>33690</v>
      </c>
    </row>
    <row r="48" spans="1:7" ht="11.25">
      <c r="A48" s="16" t="s">
        <v>40</v>
      </c>
      <c r="B48" s="3" t="s">
        <v>95</v>
      </c>
      <c r="C48" s="4">
        <v>42</v>
      </c>
      <c r="D48" s="46">
        <f>D49+D50+D51+D52+D53+D54+D55+D56</f>
        <v>220</v>
      </c>
      <c r="E48" s="46">
        <f>E49+E50+E51+E52+E53+E54+E55+E56</f>
        <v>0</v>
      </c>
      <c r="F48" s="46">
        <f t="shared" si="0"/>
        <v>220</v>
      </c>
      <c r="G48" s="46">
        <f>G49+G50+G51+G52+G53+G54+G55+G56</f>
        <v>2970</v>
      </c>
    </row>
    <row r="49" spans="1:7" ht="11.25">
      <c r="A49" s="16" t="s">
        <v>41</v>
      </c>
      <c r="B49" s="3" t="s">
        <v>75</v>
      </c>
      <c r="C49" s="4">
        <v>43</v>
      </c>
      <c r="D49" s="13">
        <v>11</v>
      </c>
      <c r="E49" s="13">
        <v>0</v>
      </c>
      <c r="F49" s="5">
        <f t="shared" si="0"/>
        <v>11</v>
      </c>
      <c r="G49" s="13">
        <v>335</v>
      </c>
    </row>
    <row r="50" spans="1:7" ht="11.25">
      <c r="A50" s="16" t="s">
        <v>42</v>
      </c>
      <c r="B50" s="3" t="s">
        <v>76</v>
      </c>
      <c r="C50" s="4">
        <v>44</v>
      </c>
      <c r="D50" s="13">
        <v>0</v>
      </c>
      <c r="E50" s="13">
        <v>0</v>
      </c>
      <c r="F50" s="5">
        <f t="shared" si="0"/>
        <v>0</v>
      </c>
      <c r="G50" s="13">
        <v>0</v>
      </c>
    </row>
    <row r="51" spans="1:7" ht="11.25">
      <c r="A51" s="16" t="s">
        <v>43</v>
      </c>
      <c r="B51" s="3" t="s">
        <v>80</v>
      </c>
      <c r="C51" s="4">
        <v>45</v>
      </c>
      <c r="D51" s="13">
        <v>0</v>
      </c>
      <c r="E51" s="13">
        <v>0</v>
      </c>
      <c r="F51" s="5">
        <f t="shared" si="0"/>
        <v>0</v>
      </c>
      <c r="G51" s="13">
        <v>0</v>
      </c>
    </row>
    <row r="52" spans="1:7" ht="11.25">
      <c r="A52" s="16" t="s">
        <v>44</v>
      </c>
      <c r="B52" s="3" t="s">
        <v>325</v>
      </c>
      <c r="C52" s="4">
        <v>46</v>
      </c>
      <c r="D52" s="13">
        <v>209</v>
      </c>
      <c r="E52" s="13">
        <v>0</v>
      </c>
      <c r="F52" s="5">
        <f t="shared" si="0"/>
        <v>209</v>
      </c>
      <c r="G52" s="13">
        <v>2635</v>
      </c>
    </row>
    <row r="53" spans="1:7" ht="11.25">
      <c r="A53" s="16" t="s">
        <v>45</v>
      </c>
      <c r="B53" s="3" t="s">
        <v>81</v>
      </c>
      <c r="C53" s="4">
        <v>47</v>
      </c>
      <c r="D53" s="13">
        <v>0</v>
      </c>
      <c r="E53" s="13">
        <v>0</v>
      </c>
      <c r="F53" s="5">
        <f t="shared" si="0"/>
        <v>0</v>
      </c>
      <c r="G53" s="13">
        <v>0</v>
      </c>
    </row>
    <row r="54" spans="1:7" ht="11.25">
      <c r="A54" s="16" t="s">
        <v>46</v>
      </c>
      <c r="B54" s="3" t="s">
        <v>77</v>
      </c>
      <c r="C54" s="4">
        <v>48</v>
      </c>
      <c r="D54" s="13">
        <v>0</v>
      </c>
      <c r="E54" s="13">
        <v>0</v>
      </c>
      <c r="F54" s="5">
        <f t="shared" si="0"/>
        <v>0</v>
      </c>
      <c r="G54" s="13">
        <v>0</v>
      </c>
    </row>
    <row r="55" spans="1:7" ht="11.25">
      <c r="A55" s="16" t="s">
        <v>47</v>
      </c>
      <c r="B55" s="3" t="s">
        <v>78</v>
      </c>
      <c r="C55" s="4">
        <v>49</v>
      </c>
      <c r="D55" s="13">
        <v>0</v>
      </c>
      <c r="E55" s="13">
        <v>0</v>
      </c>
      <c r="F55" s="5">
        <f t="shared" si="0"/>
        <v>0</v>
      </c>
      <c r="G55" s="13">
        <v>0</v>
      </c>
    </row>
    <row r="56" spans="1:7" ht="11.25">
      <c r="A56" s="16" t="s">
        <v>48</v>
      </c>
      <c r="B56" s="3" t="s">
        <v>79</v>
      </c>
      <c r="C56" s="4">
        <v>50</v>
      </c>
      <c r="D56" s="13">
        <v>0</v>
      </c>
      <c r="E56" s="13">
        <v>0</v>
      </c>
      <c r="F56" s="5">
        <f t="shared" si="0"/>
        <v>0</v>
      </c>
      <c r="G56" s="13">
        <v>0</v>
      </c>
    </row>
    <row r="57" spans="1:7" ht="11.25">
      <c r="A57" s="7" t="s">
        <v>49</v>
      </c>
      <c r="B57" s="3" t="s">
        <v>96</v>
      </c>
      <c r="C57" s="4">
        <v>51</v>
      </c>
      <c r="D57" s="46">
        <f>D58+D59+D60</f>
        <v>22852</v>
      </c>
      <c r="E57" s="46">
        <f>E58+E59+E60</f>
        <v>0</v>
      </c>
      <c r="F57" s="46">
        <f t="shared" si="0"/>
        <v>22852</v>
      </c>
      <c r="G57" s="46">
        <f>G58+G59+G60</f>
        <v>25671</v>
      </c>
    </row>
    <row r="58" spans="1:7" ht="11.25">
      <c r="A58" s="16" t="s">
        <v>50</v>
      </c>
      <c r="B58" s="3" t="s">
        <v>82</v>
      </c>
      <c r="C58" s="4">
        <v>52</v>
      </c>
      <c r="D58" s="13">
        <v>0</v>
      </c>
      <c r="E58" s="13">
        <v>0</v>
      </c>
      <c r="F58" s="5">
        <f t="shared" si="0"/>
        <v>0</v>
      </c>
      <c r="G58" s="13">
        <v>7</v>
      </c>
    </row>
    <row r="59" spans="1:7" ht="11.25">
      <c r="A59" s="16" t="s">
        <v>51</v>
      </c>
      <c r="B59" s="3" t="s">
        <v>83</v>
      </c>
      <c r="C59" s="4">
        <v>53</v>
      </c>
      <c r="D59" s="13">
        <v>3444</v>
      </c>
      <c r="E59" s="13">
        <v>0</v>
      </c>
      <c r="F59" s="5">
        <f t="shared" si="0"/>
        <v>3444</v>
      </c>
      <c r="G59" s="13">
        <v>12978</v>
      </c>
    </row>
    <row r="60" spans="1:7" ht="11.25">
      <c r="A60" s="16" t="s">
        <v>52</v>
      </c>
      <c r="B60" s="3" t="s">
        <v>84</v>
      </c>
      <c r="C60" s="4">
        <v>54</v>
      </c>
      <c r="D60" s="13">
        <v>19408</v>
      </c>
      <c r="E60" s="13">
        <v>0</v>
      </c>
      <c r="F60" s="5">
        <f t="shared" si="0"/>
        <v>19408</v>
      </c>
      <c r="G60" s="13">
        <v>12686</v>
      </c>
    </row>
    <row r="61" spans="1:7" ht="11.25">
      <c r="A61" s="3" t="s">
        <v>53</v>
      </c>
      <c r="B61" s="3" t="s">
        <v>97</v>
      </c>
      <c r="C61" s="4">
        <v>55</v>
      </c>
      <c r="D61" s="46">
        <f>D62+D66</f>
        <v>0</v>
      </c>
      <c r="E61" s="46">
        <f>E62+E66</f>
        <v>0</v>
      </c>
      <c r="F61" s="46">
        <f t="shared" si="0"/>
        <v>0</v>
      </c>
      <c r="G61" s="46">
        <f>G62+G66</f>
        <v>0</v>
      </c>
    </row>
    <row r="62" spans="1:7" ht="11.25">
      <c r="A62" s="16" t="s">
        <v>54</v>
      </c>
      <c r="B62" s="3" t="s">
        <v>98</v>
      </c>
      <c r="C62" s="4">
        <v>56</v>
      </c>
      <c r="D62" s="46">
        <f>D63+D64+D65</f>
        <v>0</v>
      </c>
      <c r="E62" s="46">
        <f>E63+E64+E65</f>
        <v>0</v>
      </c>
      <c r="F62" s="46">
        <f t="shared" si="0"/>
        <v>0</v>
      </c>
      <c r="G62" s="46">
        <f>G63+G64+G65</f>
        <v>0</v>
      </c>
    </row>
    <row r="63" spans="1:7" ht="11.25">
      <c r="A63" s="16" t="s">
        <v>55</v>
      </c>
      <c r="B63" s="3" t="s">
        <v>85</v>
      </c>
      <c r="C63" s="4">
        <v>57</v>
      </c>
      <c r="D63" s="13">
        <v>0</v>
      </c>
      <c r="E63" s="13">
        <v>0</v>
      </c>
      <c r="F63" s="5">
        <f>D63+E63</f>
        <v>0</v>
      </c>
      <c r="G63" s="13">
        <v>0</v>
      </c>
    </row>
    <row r="64" spans="1:7" ht="11.25">
      <c r="A64" s="16" t="s">
        <v>56</v>
      </c>
      <c r="B64" s="3" t="s">
        <v>86</v>
      </c>
      <c r="C64" s="4">
        <v>58</v>
      </c>
      <c r="D64" s="13">
        <v>0</v>
      </c>
      <c r="E64" s="13">
        <v>0</v>
      </c>
      <c r="F64" s="5">
        <f>D64+E64</f>
        <v>0</v>
      </c>
      <c r="G64" s="13">
        <v>0</v>
      </c>
    </row>
    <row r="65" spans="1:7" ht="11.25">
      <c r="A65" s="16" t="s">
        <v>57</v>
      </c>
      <c r="B65" s="3" t="s">
        <v>87</v>
      </c>
      <c r="C65" s="4">
        <v>59</v>
      </c>
      <c r="D65" s="13">
        <v>0</v>
      </c>
      <c r="E65" s="13">
        <v>0</v>
      </c>
      <c r="F65" s="5">
        <f t="shared" si="0"/>
        <v>0</v>
      </c>
      <c r="G65" s="13">
        <v>0</v>
      </c>
    </row>
    <row r="66" spans="1:7" ht="12" thickBot="1">
      <c r="A66" s="17" t="s">
        <v>58</v>
      </c>
      <c r="B66" s="17" t="s">
        <v>88</v>
      </c>
      <c r="C66" s="18">
        <v>60</v>
      </c>
      <c r="D66" s="19">
        <v>0</v>
      </c>
      <c r="E66" s="19">
        <v>0</v>
      </c>
      <c r="F66" s="20">
        <f t="shared" si="0"/>
        <v>0</v>
      </c>
      <c r="G66" s="19">
        <v>0</v>
      </c>
    </row>
    <row r="67" spans="1:7" ht="11.25">
      <c r="A67" s="9"/>
      <c r="B67" s="9" t="s">
        <v>99</v>
      </c>
      <c r="C67" s="10">
        <v>999</v>
      </c>
      <c r="D67" s="45">
        <f>SUM(D7:D66)</f>
        <v>403688</v>
      </c>
      <c r="E67" s="45">
        <f>SUM(E7:E66)</f>
        <v>-155684</v>
      </c>
      <c r="F67" s="45">
        <f t="shared" si="0"/>
        <v>248004</v>
      </c>
      <c r="G67" s="45">
        <f>SUM(G7:G66)</f>
        <v>267512</v>
      </c>
    </row>
  </sheetData>
  <sheetProtection password="8098" sheet="1" objects="1" scenarios="1"/>
  <mergeCells count="2">
    <mergeCell ref="D5:F5"/>
    <mergeCell ref="C3:G3"/>
  </mergeCells>
  <dataValidations count="3">
    <dataValidation type="whole" operator="greaterThanOrEqual" showInputMessage="1" showErrorMessage="1" errorTitle="Chybné zadání" error="Zadávaný údaj musí být celé kladné číslo !!!!" sqref="F11:F17 F29:F33 F36:F41 F58:F60 F19:F27 F43:F47 F63:F66 F49:F56 F8">
      <formula1>0</formula1>
    </dataValidation>
    <dataValidation type="whole" showInputMessage="1" showErrorMessage="1" errorTitle="Zadání" error="Zadejte celočíselnou hodnotu !!!" sqref="D11:D17 G8 D19:D27 G11:G17 D29:D33 G19:G27 D36:D41 G29:G33 D43:D47 G36:G41 D49:D56 G43:G47 D58:D60 G49:G56 D8 G58:G60 G63:G66 D63:D66 E27">
      <formula1>-999999999999999000000000000000</formula1>
      <formula2>9.99999999999999E+29</formula2>
    </dataValidation>
    <dataValidation type="whole" showInputMessage="1" showErrorMessage="1" errorTitle="Zadání" error="Zadejte celočíselnou zápornou hodnotu nebo nulu  !!!" sqref="E8 E11:E17 E63:E66 E29:E33 E36:E41 E43:E47 E49:E56 E58:E60 E19:E26">
      <formula1>-999999999999999000000000000000</formula1>
      <formula2>0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E56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6" sqref="D46"/>
    </sheetView>
  </sheetViews>
  <sheetFormatPr defaultColWidth="9.140625" defaultRowHeight="12"/>
  <cols>
    <col min="1" max="1" width="6.421875" style="0" customWidth="1"/>
    <col min="2" max="2" width="44.7109375" style="0" customWidth="1"/>
    <col min="3" max="3" width="4.140625" style="0" bestFit="1" customWidth="1"/>
    <col min="4" max="5" width="25.7109375" style="0" customWidth="1"/>
  </cols>
  <sheetData>
    <row r="1" spans="1:5" ht="15" customHeight="1">
      <c r="A1" s="51"/>
      <c r="B1" s="51" t="s">
        <v>331</v>
      </c>
      <c r="C1" s="55"/>
      <c r="D1" s="35"/>
      <c r="E1" s="74">
        <f>IF(ISBLANK('Základní údaje'!D31)," ",'Základní údaje'!D31)</f>
        <v>37072</v>
      </c>
    </row>
    <row r="2" spans="1:5" ht="15" customHeight="1">
      <c r="A2" s="51"/>
      <c r="B2" s="51"/>
      <c r="C2" s="55"/>
      <c r="D2" s="61" t="s">
        <v>300</v>
      </c>
      <c r="E2" s="73">
        <f>IF('Základní údaje'!B5=0,"  ",'Základní údaje'!B5)</f>
        <v>10000500</v>
      </c>
    </row>
    <row r="3" spans="1:5" ht="21" customHeight="1">
      <c r="A3" s="51"/>
      <c r="B3" s="71" t="s">
        <v>323</v>
      </c>
      <c r="C3" s="213" t="str">
        <f>IF(ISBLANK('Základní údaje'!B6),"   ",'Základní údaje'!B6)</f>
        <v>CONSUS investiční fond, a. s.</v>
      </c>
      <c r="D3" s="213"/>
      <c r="E3" s="213"/>
    </row>
    <row r="4" spans="1:4" ht="11.25">
      <c r="A4" s="1"/>
      <c r="B4" s="1"/>
      <c r="C4" s="1"/>
      <c r="D4" s="1"/>
    </row>
    <row r="5" spans="1:5" ht="33.75">
      <c r="A5" s="22" t="s">
        <v>59</v>
      </c>
      <c r="B5" s="23" t="s">
        <v>107</v>
      </c>
      <c r="C5" s="23" t="s">
        <v>100</v>
      </c>
      <c r="D5" s="23" t="s">
        <v>161</v>
      </c>
      <c r="E5" s="23" t="s">
        <v>162</v>
      </c>
    </row>
    <row r="6" spans="1:5" ht="11.25">
      <c r="A6" s="3"/>
      <c r="B6" s="3" t="s">
        <v>163</v>
      </c>
      <c r="C6" s="4">
        <v>61</v>
      </c>
      <c r="D6" s="46">
        <f>D7+D24+D50</f>
        <v>62001</v>
      </c>
      <c r="E6" s="46">
        <f>E7+E24+E50</f>
        <v>66878</v>
      </c>
    </row>
    <row r="7" spans="1:5" ht="11.25">
      <c r="A7" s="3" t="s">
        <v>0</v>
      </c>
      <c r="B7" s="3" t="s">
        <v>578</v>
      </c>
      <c r="C7" s="4">
        <v>62</v>
      </c>
      <c r="D7" s="46">
        <f>D8+D11+D16+D20+D23</f>
        <v>61486</v>
      </c>
      <c r="E7" s="46">
        <f>E8+E11+E16+E20+E23</f>
        <v>66608</v>
      </c>
    </row>
    <row r="8" spans="1:5" ht="11.25">
      <c r="A8" s="16" t="s">
        <v>108</v>
      </c>
      <c r="B8" s="3" t="s">
        <v>579</v>
      </c>
      <c r="C8" s="4">
        <v>63</v>
      </c>
      <c r="D8" s="46">
        <f>D9+D10</f>
        <v>522861</v>
      </c>
      <c r="E8" s="46">
        <f>E9+E10</f>
        <v>522861</v>
      </c>
    </row>
    <row r="9" spans="1:5" ht="11.25">
      <c r="A9" s="16" t="s">
        <v>109</v>
      </c>
      <c r="B9" s="3" t="s">
        <v>417</v>
      </c>
      <c r="C9" s="4">
        <v>64</v>
      </c>
      <c r="D9" s="28">
        <v>522861</v>
      </c>
      <c r="E9" s="28">
        <v>522861</v>
      </c>
    </row>
    <row r="10" spans="1:5" ht="11.25">
      <c r="A10" s="16" t="s">
        <v>110</v>
      </c>
      <c r="B10" s="3" t="s">
        <v>580</v>
      </c>
      <c r="C10" s="4">
        <v>65</v>
      </c>
      <c r="D10" s="28">
        <v>0</v>
      </c>
      <c r="E10" s="28">
        <v>0</v>
      </c>
    </row>
    <row r="11" spans="1:5" ht="11.25">
      <c r="A11" s="7" t="s">
        <v>111</v>
      </c>
      <c r="B11" s="3" t="s">
        <v>164</v>
      </c>
      <c r="C11" s="4">
        <v>66</v>
      </c>
      <c r="D11" s="46">
        <f>D12+D13+D14+D15</f>
        <v>-277567</v>
      </c>
      <c r="E11" s="46">
        <f>E12+E13+E14+E15</f>
        <v>-270794</v>
      </c>
    </row>
    <row r="12" spans="1:5" ht="11.25">
      <c r="A12" s="16" t="s">
        <v>112</v>
      </c>
      <c r="B12" s="3" t="s">
        <v>131</v>
      </c>
      <c r="C12" s="4">
        <v>67</v>
      </c>
      <c r="D12" s="28">
        <v>0</v>
      </c>
      <c r="E12" s="28">
        <v>0</v>
      </c>
    </row>
    <row r="13" spans="1:5" ht="11.25">
      <c r="A13" s="16" t="s">
        <v>113</v>
      </c>
      <c r="B13" s="3" t="s">
        <v>132</v>
      </c>
      <c r="C13" s="4">
        <v>68</v>
      </c>
      <c r="D13" s="28">
        <v>0</v>
      </c>
      <c r="E13" s="28">
        <v>0</v>
      </c>
    </row>
    <row r="14" spans="1:5" ht="11.25">
      <c r="A14" s="16" t="s">
        <v>114</v>
      </c>
      <c r="B14" s="3" t="s">
        <v>133</v>
      </c>
      <c r="C14" s="4">
        <v>69</v>
      </c>
      <c r="D14" s="28">
        <v>-277567</v>
      </c>
      <c r="E14" s="28">
        <v>-270794</v>
      </c>
    </row>
    <row r="15" spans="1:5" ht="11.25">
      <c r="A15" s="16"/>
      <c r="B15" s="3"/>
      <c r="C15" s="4">
        <v>70</v>
      </c>
      <c r="D15" s="28">
        <v>0</v>
      </c>
      <c r="E15" s="28">
        <v>0</v>
      </c>
    </row>
    <row r="16" spans="1:5" ht="11.25">
      <c r="A16" s="7" t="s">
        <v>115</v>
      </c>
      <c r="B16" s="3" t="s">
        <v>170</v>
      </c>
      <c r="C16" s="4">
        <v>71</v>
      </c>
      <c r="D16" s="46">
        <f>D17+D18+D19</f>
        <v>10</v>
      </c>
      <c r="E16" s="46">
        <f>E17+E18+E19</f>
        <v>10</v>
      </c>
    </row>
    <row r="17" spans="1:5" ht="11.25">
      <c r="A17" s="16" t="s">
        <v>116</v>
      </c>
      <c r="B17" s="3" t="s">
        <v>134</v>
      </c>
      <c r="C17" s="4">
        <v>72</v>
      </c>
      <c r="D17" s="28">
        <v>10</v>
      </c>
      <c r="E17" s="28">
        <v>10</v>
      </c>
    </row>
    <row r="18" spans="1:5" ht="11.25">
      <c r="A18" s="16" t="s">
        <v>117</v>
      </c>
      <c r="B18" s="3" t="s">
        <v>135</v>
      </c>
      <c r="C18" s="4">
        <v>73</v>
      </c>
      <c r="D18" s="28">
        <v>0</v>
      </c>
      <c r="E18" s="28">
        <v>0</v>
      </c>
    </row>
    <row r="19" spans="1:5" ht="11.25">
      <c r="A19" s="16" t="s">
        <v>118</v>
      </c>
      <c r="B19" s="3" t="s">
        <v>136</v>
      </c>
      <c r="C19" s="4">
        <v>74</v>
      </c>
      <c r="D19" s="28">
        <v>0</v>
      </c>
      <c r="E19" s="28">
        <v>0</v>
      </c>
    </row>
    <row r="20" spans="1:5" ht="11.25">
      <c r="A20" s="7" t="s">
        <v>119</v>
      </c>
      <c r="B20" s="3" t="s">
        <v>165</v>
      </c>
      <c r="C20" s="4">
        <v>75</v>
      </c>
      <c r="D20" s="46">
        <f>D21+D22</f>
        <v>-185386</v>
      </c>
      <c r="E20" s="46">
        <f>E21+E22</f>
        <v>-183331</v>
      </c>
    </row>
    <row r="21" spans="1:5" ht="11.25">
      <c r="A21" s="16" t="s">
        <v>120</v>
      </c>
      <c r="B21" s="3" t="s">
        <v>137</v>
      </c>
      <c r="C21" s="4">
        <v>76</v>
      </c>
      <c r="D21" s="28">
        <v>0</v>
      </c>
      <c r="E21" s="28">
        <v>0</v>
      </c>
    </row>
    <row r="22" spans="1:5" ht="11.25">
      <c r="A22" s="16" t="s">
        <v>121</v>
      </c>
      <c r="B22" s="3" t="s">
        <v>138</v>
      </c>
      <c r="C22" s="4">
        <v>77</v>
      </c>
      <c r="D22" s="28">
        <v>-185386</v>
      </c>
      <c r="E22" s="28">
        <v>-183331</v>
      </c>
    </row>
    <row r="23" spans="1:5" ht="21.75" customHeight="1">
      <c r="A23" s="3" t="s">
        <v>122</v>
      </c>
      <c r="B23" s="21" t="s">
        <v>166</v>
      </c>
      <c r="C23" s="4">
        <v>78</v>
      </c>
      <c r="D23" s="46">
        <f>'Rozvaha - Aktiva'!F7-('Rozvaha - Pasiva'!D8+'Rozvaha - Pasiva'!D11+'Rozvaha - Pasiva'!D16+'Rozvaha - Pasiva'!D20+'Rozvaha - Pasiva'!D24+'Rozvaha - Pasiva'!D50)</f>
        <v>1568</v>
      </c>
      <c r="E23" s="46">
        <f>'Rozvaha - Aktiva'!G7-('Rozvaha - Pasiva'!E8+'Rozvaha - Pasiva'!E11+'Rozvaha - Pasiva'!E16+'Rozvaha - Pasiva'!E20+'Rozvaha - Pasiva'!E24+'Rozvaha - Pasiva'!E50)</f>
        <v>-2138</v>
      </c>
    </row>
    <row r="24" spans="1:5" ht="11.25">
      <c r="A24" s="3" t="s">
        <v>1</v>
      </c>
      <c r="B24" s="3" t="s">
        <v>169</v>
      </c>
      <c r="C24" s="4">
        <v>79</v>
      </c>
      <c r="D24" s="46">
        <f>D25+D29+D36+D46</f>
        <v>515</v>
      </c>
      <c r="E24" s="46">
        <f>E25+E29+E36+E46</f>
        <v>270</v>
      </c>
    </row>
    <row r="25" spans="1:5" ht="11.25">
      <c r="A25" s="16" t="s">
        <v>2</v>
      </c>
      <c r="B25" s="3" t="s">
        <v>168</v>
      </c>
      <c r="C25" s="4">
        <v>80</v>
      </c>
      <c r="D25" s="46">
        <f>D26+D27+D28</f>
        <v>0</v>
      </c>
      <c r="E25" s="46">
        <f>E26+E27+E28</f>
        <v>0</v>
      </c>
    </row>
    <row r="26" spans="1:5" ht="11.25">
      <c r="A26" s="16" t="s">
        <v>3</v>
      </c>
      <c r="B26" s="3" t="s">
        <v>139</v>
      </c>
      <c r="C26" s="4">
        <v>81</v>
      </c>
      <c r="D26" s="28">
        <v>0</v>
      </c>
      <c r="E26" s="28">
        <v>0</v>
      </c>
    </row>
    <row r="27" spans="1:5" ht="11.25">
      <c r="A27" s="16" t="s">
        <v>4</v>
      </c>
      <c r="B27" s="3" t="s">
        <v>140</v>
      </c>
      <c r="C27" s="4">
        <v>82</v>
      </c>
      <c r="D27" s="28">
        <v>0</v>
      </c>
      <c r="E27" s="28">
        <v>0</v>
      </c>
    </row>
    <row r="28" spans="1:5" ht="11.25">
      <c r="A28" s="16" t="s">
        <v>5</v>
      </c>
      <c r="B28" s="3" t="s">
        <v>141</v>
      </c>
      <c r="C28" s="4">
        <v>83</v>
      </c>
      <c r="D28" s="28">
        <v>0</v>
      </c>
      <c r="E28" s="28">
        <v>0</v>
      </c>
    </row>
    <row r="29" spans="1:5" ht="11.25">
      <c r="A29" s="7" t="s">
        <v>10</v>
      </c>
      <c r="B29" s="3" t="s">
        <v>167</v>
      </c>
      <c r="C29" s="4">
        <v>84</v>
      </c>
      <c r="D29" s="46">
        <f>D30+D31+D32+D33+D34+D35</f>
        <v>0</v>
      </c>
      <c r="E29" s="46">
        <f>E30+E31+E32+E33+E34+E35</f>
        <v>0</v>
      </c>
    </row>
    <row r="30" spans="1:5" ht="11.25">
      <c r="A30" s="16" t="s">
        <v>11</v>
      </c>
      <c r="B30" s="3" t="s">
        <v>142</v>
      </c>
      <c r="C30" s="4">
        <v>85</v>
      </c>
      <c r="D30" s="28">
        <v>0</v>
      </c>
      <c r="E30" s="28">
        <v>0</v>
      </c>
    </row>
    <row r="31" spans="1:5" ht="11.25">
      <c r="A31" s="16" t="s">
        <v>12</v>
      </c>
      <c r="B31" s="3" t="s">
        <v>143</v>
      </c>
      <c r="C31" s="4">
        <v>86</v>
      </c>
      <c r="D31" s="28">
        <v>0</v>
      </c>
      <c r="E31" s="28">
        <v>0</v>
      </c>
    </row>
    <row r="32" spans="1:5" ht="11.25">
      <c r="A32" s="16" t="s">
        <v>13</v>
      </c>
      <c r="B32" s="3" t="s">
        <v>144</v>
      </c>
      <c r="C32" s="4">
        <v>87</v>
      </c>
      <c r="D32" s="28">
        <v>0</v>
      </c>
      <c r="E32" s="28">
        <v>0</v>
      </c>
    </row>
    <row r="33" spans="1:5" ht="11.25">
      <c r="A33" s="16" t="s">
        <v>14</v>
      </c>
      <c r="B33" s="3" t="s">
        <v>145</v>
      </c>
      <c r="C33" s="4">
        <v>88</v>
      </c>
      <c r="D33" s="28">
        <v>0</v>
      </c>
      <c r="E33" s="28">
        <v>0</v>
      </c>
    </row>
    <row r="34" spans="1:5" ht="11.25">
      <c r="A34" s="16" t="s">
        <v>15</v>
      </c>
      <c r="B34" s="3" t="s">
        <v>146</v>
      </c>
      <c r="C34" s="4">
        <v>89</v>
      </c>
      <c r="D34" s="28">
        <v>0</v>
      </c>
      <c r="E34" s="28">
        <v>0</v>
      </c>
    </row>
    <row r="35" spans="1:5" ht="11.25">
      <c r="A35" s="16" t="s">
        <v>16</v>
      </c>
      <c r="B35" s="3" t="s">
        <v>147</v>
      </c>
      <c r="C35" s="4">
        <v>90</v>
      </c>
      <c r="D35" s="28">
        <v>0</v>
      </c>
      <c r="E35" s="28">
        <v>0</v>
      </c>
    </row>
    <row r="36" spans="1:5" ht="11.25">
      <c r="A36" s="7" t="s">
        <v>20</v>
      </c>
      <c r="B36" s="3" t="s">
        <v>171</v>
      </c>
      <c r="C36" s="4">
        <v>91</v>
      </c>
      <c r="D36" s="46">
        <f>D37+D38+D39+D40+D41+D42+D43+D44+D45</f>
        <v>515</v>
      </c>
      <c r="E36" s="46">
        <f>E37+E38+E39+E40+E41+E42+E43+E44+E45</f>
        <v>270</v>
      </c>
    </row>
    <row r="37" spans="1:5" ht="11.25">
      <c r="A37" s="16" t="s">
        <v>21</v>
      </c>
      <c r="B37" s="3" t="s">
        <v>148</v>
      </c>
      <c r="C37" s="4">
        <v>92</v>
      </c>
      <c r="D37" s="28">
        <v>45</v>
      </c>
      <c r="E37" s="28">
        <v>101</v>
      </c>
    </row>
    <row r="38" spans="1:5" ht="11.25">
      <c r="A38" s="16" t="s">
        <v>22</v>
      </c>
      <c r="B38" s="3" t="s">
        <v>149</v>
      </c>
      <c r="C38" s="4">
        <v>93</v>
      </c>
      <c r="D38" s="28">
        <v>0</v>
      </c>
      <c r="E38" s="28">
        <v>0</v>
      </c>
    </row>
    <row r="39" spans="1:5" ht="11.25">
      <c r="A39" s="16" t="s">
        <v>23</v>
      </c>
      <c r="B39" s="3" t="s">
        <v>150</v>
      </c>
      <c r="C39" s="4">
        <v>94</v>
      </c>
      <c r="D39" s="28">
        <v>102</v>
      </c>
      <c r="E39" s="28">
        <v>76</v>
      </c>
    </row>
    <row r="40" spans="1:5" ht="11.25">
      <c r="A40" s="16" t="s">
        <v>24</v>
      </c>
      <c r="B40" s="3" t="s">
        <v>151</v>
      </c>
      <c r="C40" s="4">
        <v>95</v>
      </c>
      <c r="D40" s="28">
        <v>19</v>
      </c>
      <c r="E40" s="28">
        <v>21</v>
      </c>
    </row>
    <row r="41" spans="1:5" ht="11.25">
      <c r="A41" s="16" t="s">
        <v>25</v>
      </c>
      <c r="B41" s="3" t="s">
        <v>581</v>
      </c>
      <c r="C41" s="4">
        <v>96</v>
      </c>
      <c r="D41" s="28">
        <v>24</v>
      </c>
      <c r="E41" s="28">
        <v>17</v>
      </c>
    </row>
    <row r="42" spans="1:5" ht="11.25">
      <c r="A42" s="16" t="s">
        <v>123</v>
      </c>
      <c r="B42" s="3" t="s">
        <v>152</v>
      </c>
      <c r="C42" s="4">
        <v>97</v>
      </c>
      <c r="D42" s="28">
        <v>0</v>
      </c>
      <c r="E42" s="28">
        <v>0</v>
      </c>
    </row>
    <row r="43" spans="1:5" ht="11.25">
      <c r="A43" s="16" t="s">
        <v>124</v>
      </c>
      <c r="B43" s="3" t="s">
        <v>142</v>
      </c>
      <c r="C43" s="4">
        <v>98</v>
      </c>
      <c r="D43" s="28">
        <v>0</v>
      </c>
      <c r="E43" s="28">
        <v>0</v>
      </c>
    </row>
    <row r="44" spans="1:5" ht="11.25">
      <c r="A44" s="16" t="s">
        <v>125</v>
      </c>
      <c r="B44" s="3" t="s">
        <v>143</v>
      </c>
      <c r="C44" s="4">
        <v>99</v>
      </c>
      <c r="D44" s="28">
        <v>0</v>
      </c>
      <c r="E44" s="28">
        <v>0</v>
      </c>
    </row>
    <row r="45" spans="1:5" ht="11.25">
      <c r="A45" s="16" t="s">
        <v>126</v>
      </c>
      <c r="B45" s="3" t="s">
        <v>153</v>
      </c>
      <c r="C45" s="4">
        <v>100</v>
      </c>
      <c r="D45" s="28">
        <v>325</v>
      </c>
      <c r="E45" s="28">
        <v>55</v>
      </c>
    </row>
    <row r="46" spans="1:5" ht="11.25">
      <c r="A46" s="7" t="s">
        <v>127</v>
      </c>
      <c r="B46" s="3" t="s">
        <v>172</v>
      </c>
      <c r="C46" s="4">
        <v>101</v>
      </c>
      <c r="D46" s="46">
        <f>D47+D48+D49</f>
        <v>0</v>
      </c>
      <c r="E46" s="46">
        <f>E47+E48+E49</f>
        <v>0</v>
      </c>
    </row>
    <row r="47" spans="1:5" ht="11.25">
      <c r="A47" s="16" t="s">
        <v>128</v>
      </c>
      <c r="B47" s="3" t="s">
        <v>154</v>
      </c>
      <c r="C47" s="4">
        <v>102</v>
      </c>
      <c r="D47" s="28">
        <v>0</v>
      </c>
      <c r="E47" s="28">
        <v>0</v>
      </c>
    </row>
    <row r="48" spans="1:5" ht="11.25">
      <c r="A48" s="16" t="s">
        <v>129</v>
      </c>
      <c r="B48" s="3" t="s">
        <v>155</v>
      </c>
      <c r="C48" s="4">
        <v>103</v>
      </c>
      <c r="D48" s="28">
        <v>0</v>
      </c>
      <c r="E48" s="28">
        <v>0</v>
      </c>
    </row>
    <row r="49" spans="1:5" ht="11.25">
      <c r="A49" s="16" t="s">
        <v>130</v>
      </c>
      <c r="B49" s="3" t="s">
        <v>156</v>
      </c>
      <c r="C49" s="4">
        <v>104</v>
      </c>
      <c r="D49" s="28">
        <v>0</v>
      </c>
      <c r="E49" s="28">
        <v>0</v>
      </c>
    </row>
    <row r="50" spans="1:5" ht="11.25">
      <c r="A50" s="3" t="s">
        <v>26</v>
      </c>
      <c r="B50" s="3" t="s">
        <v>298</v>
      </c>
      <c r="C50" s="4">
        <v>105</v>
      </c>
      <c r="D50" s="46">
        <f>D51+D55</f>
        <v>0</v>
      </c>
      <c r="E50" s="46">
        <f>E51+E55</f>
        <v>0</v>
      </c>
    </row>
    <row r="51" spans="1:5" ht="11.25">
      <c r="A51" s="16" t="s">
        <v>27</v>
      </c>
      <c r="B51" s="3" t="s">
        <v>173</v>
      </c>
      <c r="C51" s="4">
        <v>106</v>
      </c>
      <c r="D51" s="46">
        <f>D52+D53+D54</f>
        <v>0</v>
      </c>
      <c r="E51" s="46">
        <f>E52+E53+E54</f>
        <v>0</v>
      </c>
    </row>
    <row r="52" spans="1:5" ht="11.25">
      <c r="A52" s="16" t="s">
        <v>28</v>
      </c>
      <c r="B52" s="3" t="s">
        <v>157</v>
      </c>
      <c r="C52" s="4">
        <v>107</v>
      </c>
      <c r="D52" s="28">
        <v>0</v>
      </c>
      <c r="E52" s="28">
        <v>0</v>
      </c>
    </row>
    <row r="53" spans="1:5" ht="11.25">
      <c r="A53" s="16" t="s">
        <v>29</v>
      </c>
      <c r="B53" s="3" t="s">
        <v>158</v>
      </c>
      <c r="C53" s="4">
        <v>108</v>
      </c>
      <c r="D53" s="28">
        <v>0</v>
      </c>
      <c r="E53" s="28">
        <v>0</v>
      </c>
    </row>
    <row r="54" spans="1:5" ht="11.25">
      <c r="A54" s="16" t="s">
        <v>30</v>
      </c>
      <c r="B54" s="3" t="s">
        <v>159</v>
      </c>
      <c r="C54" s="4">
        <v>109</v>
      </c>
      <c r="D54" s="28">
        <v>0</v>
      </c>
      <c r="E54" s="28">
        <v>0</v>
      </c>
    </row>
    <row r="55" spans="1:5" ht="11.25">
      <c r="A55" s="7" t="s">
        <v>34</v>
      </c>
      <c r="B55" s="3" t="s">
        <v>160</v>
      </c>
      <c r="C55" s="4">
        <v>110</v>
      </c>
      <c r="D55" s="28">
        <v>0</v>
      </c>
      <c r="E55" s="28">
        <v>0</v>
      </c>
    </row>
    <row r="56" spans="1:5" ht="11.25">
      <c r="A56" s="3"/>
      <c r="B56" s="3" t="s">
        <v>174</v>
      </c>
      <c r="C56" s="3">
        <v>999</v>
      </c>
      <c r="D56" s="46">
        <f>SUM(D6:D55)</f>
        <v>246436</v>
      </c>
      <c r="E56" s="46">
        <f>SUM(E6:E55)</f>
        <v>269650</v>
      </c>
    </row>
  </sheetData>
  <sheetProtection password="8098" sheet="1" objects="1" scenarios="1"/>
  <mergeCells count="1">
    <mergeCell ref="C3:E3"/>
  </mergeCells>
  <dataValidations count="1">
    <dataValidation type="whole" showInputMessage="1" showErrorMessage="1" errorTitle="Zadání" error="Zadejte celočíselnou hodnotu !!!" sqref="D9:E10 D12:E15 D17:E19 D21:E22 D26:E28 D30:E35 D37:E45 D47:E49 D52:E55">
      <formula1>-999999999999999000000000000000</formula1>
      <formula2>9.99999999999999E+29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E68"/>
  <sheetViews>
    <sheetView showGridLines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"/>
    </sheetView>
  </sheetViews>
  <sheetFormatPr defaultColWidth="9.140625" defaultRowHeight="12"/>
  <cols>
    <col min="1" max="1" width="8.140625" style="0" customWidth="1"/>
    <col min="2" max="2" width="52.00390625" style="0" customWidth="1"/>
    <col min="3" max="3" width="5.8515625" style="0" customWidth="1"/>
    <col min="4" max="5" width="25.7109375" style="0" customWidth="1"/>
  </cols>
  <sheetData>
    <row r="1" spans="1:5" ht="15" customHeight="1">
      <c r="A1" s="35"/>
      <c r="B1" s="51" t="s">
        <v>332</v>
      </c>
      <c r="C1" s="216">
        <f>IF(ISBLANK('Základní údaje'!D31)," ",'Základní údaje'!D31)</f>
        <v>37072</v>
      </c>
      <c r="D1" s="217"/>
      <c r="E1" s="35"/>
    </row>
    <row r="2" spans="1:5" ht="12" customHeight="1">
      <c r="A2" s="35"/>
      <c r="B2" s="51"/>
      <c r="C2" s="54"/>
      <c r="D2" s="61" t="s">
        <v>300</v>
      </c>
      <c r="E2" s="72">
        <f>IF('Základní údaje'!B5=0,"  ",'Základní údaje'!B5)</f>
        <v>10000500</v>
      </c>
    </row>
    <row r="3" spans="1:5" ht="21" customHeight="1">
      <c r="A3" s="35"/>
      <c r="B3" s="71" t="s">
        <v>323</v>
      </c>
      <c r="C3" s="218" t="str">
        <f>IF(ISBLANK('Základní údaje'!B6),"   ",'Základní údaje'!B6)</f>
        <v>CONSUS investiční fond, a. s.</v>
      </c>
      <c r="D3" s="218"/>
      <c r="E3" s="218"/>
    </row>
    <row r="5" spans="1:5" ht="10.5" customHeight="1">
      <c r="A5" s="7"/>
      <c r="B5" s="7"/>
      <c r="C5" s="7"/>
      <c r="D5" s="214" t="s">
        <v>176</v>
      </c>
      <c r="E5" s="215"/>
    </row>
    <row r="6" spans="1:5" ht="30.75" customHeight="1" thickBot="1">
      <c r="A6" s="27" t="s">
        <v>257</v>
      </c>
      <c r="B6" s="11" t="s">
        <v>279</v>
      </c>
      <c r="C6" s="11" t="s">
        <v>175</v>
      </c>
      <c r="D6" s="12" t="s">
        <v>258</v>
      </c>
      <c r="E6" s="12" t="s">
        <v>259</v>
      </c>
    </row>
    <row r="7" spans="1:5" ht="11.25">
      <c r="A7" s="9" t="s">
        <v>177</v>
      </c>
      <c r="B7" s="49" t="s">
        <v>178</v>
      </c>
      <c r="C7" s="26">
        <v>1</v>
      </c>
      <c r="D7" s="29">
        <v>0</v>
      </c>
      <c r="E7" s="29">
        <v>0</v>
      </c>
    </row>
    <row r="8" spans="1:5" ht="11.25">
      <c r="A8" s="3" t="s">
        <v>0</v>
      </c>
      <c r="B8" s="47" t="s">
        <v>179</v>
      </c>
      <c r="C8" s="24">
        <v>2</v>
      </c>
      <c r="D8" s="30">
        <v>0</v>
      </c>
      <c r="E8" s="30">
        <v>0</v>
      </c>
    </row>
    <row r="9" spans="1:5" ht="11.25">
      <c r="A9" s="3" t="s">
        <v>260</v>
      </c>
      <c r="B9" s="3" t="s">
        <v>264</v>
      </c>
      <c r="C9" s="24">
        <v>3</v>
      </c>
      <c r="D9" s="48">
        <f>D7-D8</f>
        <v>0</v>
      </c>
      <c r="E9" s="48">
        <f>E7-E8</f>
        <v>0</v>
      </c>
    </row>
    <row r="10" spans="1:5" ht="11.25">
      <c r="A10" s="7" t="s">
        <v>180</v>
      </c>
      <c r="B10" s="50" t="s">
        <v>265</v>
      </c>
      <c r="C10" s="24">
        <v>4</v>
      </c>
      <c r="D10" s="48">
        <f>D11+D12+D13</f>
        <v>0</v>
      </c>
      <c r="E10" s="48">
        <f>E11+E12+E13</f>
        <v>0</v>
      </c>
    </row>
    <row r="11" spans="1:5" ht="11.25">
      <c r="A11" s="16" t="s">
        <v>181</v>
      </c>
      <c r="B11" s="50" t="s">
        <v>182</v>
      </c>
      <c r="C11" s="24">
        <v>5</v>
      </c>
      <c r="D11" s="30">
        <v>0</v>
      </c>
      <c r="E11" s="30">
        <v>0</v>
      </c>
    </row>
    <row r="12" spans="1:5" ht="11.25">
      <c r="A12" s="16" t="s">
        <v>183</v>
      </c>
      <c r="B12" s="50" t="s">
        <v>582</v>
      </c>
      <c r="C12" s="24">
        <v>6</v>
      </c>
      <c r="D12" s="30">
        <v>0</v>
      </c>
      <c r="E12" s="30">
        <v>0</v>
      </c>
    </row>
    <row r="13" spans="1:5" ht="11.25">
      <c r="A13" s="9" t="s">
        <v>184</v>
      </c>
      <c r="B13" s="50" t="s">
        <v>185</v>
      </c>
      <c r="C13" s="24">
        <v>7</v>
      </c>
      <c r="D13" s="30">
        <v>0</v>
      </c>
      <c r="E13" s="30">
        <v>0</v>
      </c>
    </row>
    <row r="14" spans="1:5" ht="11.25">
      <c r="A14" s="7" t="s">
        <v>1</v>
      </c>
      <c r="B14" s="47" t="s">
        <v>266</v>
      </c>
      <c r="C14" s="24">
        <v>8</v>
      </c>
      <c r="D14" s="48">
        <f>D15+D16</f>
        <v>658</v>
      </c>
      <c r="E14" s="48">
        <f>E15+E16</f>
        <v>902</v>
      </c>
    </row>
    <row r="15" spans="1:5" ht="11.25">
      <c r="A15" s="16" t="s">
        <v>186</v>
      </c>
      <c r="B15" s="47" t="s">
        <v>187</v>
      </c>
      <c r="C15" s="24">
        <v>9</v>
      </c>
      <c r="D15" s="30">
        <v>24</v>
      </c>
      <c r="E15" s="30">
        <v>36</v>
      </c>
    </row>
    <row r="16" spans="1:5" ht="11.25">
      <c r="A16" s="9" t="s">
        <v>188</v>
      </c>
      <c r="B16" s="47" t="s">
        <v>189</v>
      </c>
      <c r="C16" s="24">
        <v>10</v>
      </c>
      <c r="D16" s="30">
        <v>634</v>
      </c>
      <c r="E16" s="30">
        <v>866</v>
      </c>
    </row>
    <row r="17" spans="1:5" ht="11.25">
      <c r="A17" s="3" t="s">
        <v>260</v>
      </c>
      <c r="B17" s="3" t="s">
        <v>267</v>
      </c>
      <c r="C17" s="24">
        <v>11</v>
      </c>
      <c r="D17" s="48">
        <f>D9+D10-D14</f>
        <v>-658</v>
      </c>
      <c r="E17" s="48">
        <f>E9+E10-E14</f>
        <v>-902</v>
      </c>
    </row>
    <row r="18" spans="1:5" ht="11.25">
      <c r="A18" s="7" t="s">
        <v>26</v>
      </c>
      <c r="B18" s="47" t="s">
        <v>268</v>
      </c>
      <c r="C18" s="24">
        <v>12</v>
      </c>
      <c r="D18" s="48">
        <f>D19+D20+D21+D22</f>
        <v>427</v>
      </c>
      <c r="E18" s="48">
        <f>E19+E20+E21+E22</f>
        <v>437</v>
      </c>
    </row>
    <row r="19" spans="1:5" ht="11.25">
      <c r="A19" s="16" t="s">
        <v>190</v>
      </c>
      <c r="B19" s="47" t="s">
        <v>191</v>
      </c>
      <c r="C19" s="24">
        <v>13</v>
      </c>
      <c r="D19" s="30">
        <v>246</v>
      </c>
      <c r="E19" s="30">
        <v>252</v>
      </c>
    </row>
    <row r="20" spans="1:5" ht="11.25">
      <c r="A20" s="16" t="s">
        <v>192</v>
      </c>
      <c r="B20" s="47" t="s">
        <v>193</v>
      </c>
      <c r="C20" s="24">
        <v>14</v>
      </c>
      <c r="D20" s="56">
        <v>90</v>
      </c>
      <c r="E20" s="30">
        <v>96</v>
      </c>
    </row>
    <row r="21" spans="1:5" ht="11.25">
      <c r="A21" s="16" t="s">
        <v>194</v>
      </c>
      <c r="B21" s="47" t="s">
        <v>195</v>
      </c>
      <c r="C21" s="24">
        <v>15</v>
      </c>
      <c r="D21" s="30">
        <v>85</v>
      </c>
      <c r="E21" s="30">
        <v>89</v>
      </c>
    </row>
    <row r="22" spans="1:5" ht="11.25">
      <c r="A22" s="9" t="s">
        <v>196</v>
      </c>
      <c r="B22" s="47" t="s">
        <v>197</v>
      </c>
      <c r="C22" s="24">
        <v>16</v>
      </c>
      <c r="D22" s="30">
        <v>6</v>
      </c>
      <c r="E22" s="30">
        <v>0</v>
      </c>
    </row>
    <row r="23" spans="1:5" ht="11.25">
      <c r="A23" s="3" t="s">
        <v>53</v>
      </c>
      <c r="B23" s="47" t="s">
        <v>198</v>
      </c>
      <c r="C23" s="24">
        <v>17</v>
      </c>
      <c r="D23" s="30">
        <v>6</v>
      </c>
      <c r="E23" s="30">
        <v>25</v>
      </c>
    </row>
    <row r="24" spans="1:5" ht="11.25">
      <c r="A24" s="3" t="s">
        <v>199</v>
      </c>
      <c r="B24" s="47" t="s">
        <v>583</v>
      </c>
      <c r="C24" s="24">
        <v>18</v>
      </c>
      <c r="D24" s="30">
        <v>40</v>
      </c>
      <c r="E24" s="30">
        <v>0</v>
      </c>
    </row>
    <row r="25" spans="1:5" ht="11.25">
      <c r="A25" s="3" t="s">
        <v>200</v>
      </c>
      <c r="B25" s="50" t="s">
        <v>584</v>
      </c>
      <c r="C25" s="24">
        <v>19</v>
      </c>
      <c r="D25" s="30">
        <v>0</v>
      </c>
      <c r="E25" s="30">
        <v>0</v>
      </c>
    </row>
    <row r="26" spans="1:5" ht="11.25">
      <c r="A26" s="3" t="s">
        <v>201</v>
      </c>
      <c r="B26" s="47" t="s">
        <v>585</v>
      </c>
      <c r="C26" s="24">
        <v>20</v>
      </c>
      <c r="D26" s="30">
        <v>0</v>
      </c>
      <c r="E26" s="30">
        <v>0</v>
      </c>
    </row>
    <row r="27" spans="1:5" ht="11.25">
      <c r="A27" s="3" t="s">
        <v>202</v>
      </c>
      <c r="B27" s="50" t="s">
        <v>586</v>
      </c>
      <c r="C27" s="24">
        <v>21</v>
      </c>
      <c r="D27" s="30">
        <v>0</v>
      </c>
      <c r="E27" s="30">
        <v>0</v>
      </c>
    </row>
    <row r="28" spans="1:5" ht="11.25">
      <c r="A28" s="3" t="s">
        <v>203</v>
      </c>
      <c r="B28" s="47" t="s">
        <v>587</v>
      </c>
      <c r="C28" s="24">
        <v>22</v>
      </c>
      <c r="D28" s="30">
        <v>0</v>
      </c>
      <c r="E28" s="30">
        <v>0</v>
      </c>
    </row>
    <row r="29" spans="1:5" ht="11.25">
      <c r="A29" s="3" t="s">
        <v>204</v>
      </c>
      <c r="B29" s="47" t="s">
        <v>588</v>
      </c>
      <c r="C29" s="24">
        <v>23</v>
      </c>
      <c r="D29" s="30">
        <v>0</v>
      </c>
      <c r="E29" s="30">
        <v>0</v>
      </c>
    </row>
    <row r="30" spans="1:5" ht="11.25">
      <c r="A30" s="3" t="s">
        <v>205</v>
      </c>
      <c r="B30" s="47" t="s">
        <v>589</v>
      </c>
      <c r="C30" s="24">
        <v>24</v>
      </c>
      <c r="D30" s="30">
        <v>0</v>
      </c>
      <c r="E30" s="30">
        <v>0</v>
      </c>
    </row>
    <row r="31" spans="1:5" ht="11.25">
      <c r="A31" s="3" t="s">
        <v>206</v>
      </c>
      <c r="B31" s="50" t="s">
        <v>207</v>
      </c>
      <c r="C31" s="24">
        <v>25</v>
      </c>
      <c r="D31" s="30">
        <v>0</v>
      </c>
      <c r="E31" s="30">
        <v>487</v>
      </c>
    </row>
    <row r="32" spans="1:5" ht="11.25">
      <c r="A32" s="3" t="s">
        <v>177</v>
      </c>
      <c r="B32" s="47" t="s">
        <v>208</v>
      </c>
      <c r="C32" s="24">
        <v>26</v>
      </c>
      <c r="D32" s="30">
        <v>28</v>
      </c>
      <c r="E32" s="30">
        <v>4376</v>
      </c>
    </row>
    <row r="33" spans="1:5" ht="11.25">
      <c r="A33" s="3" t="s">
        <v>209</v>
      </c>
      <c r="B33" s="50" t="s">
        <v>210</v>
      </c>
      <c r="C33" s="24">
        <v>27</v>
      </c>
      <c r="D33" s="30">
        <v>0</v>
      </c>
      <c r="E33" s="30">
        <v>0</v>
      </c>
    </row>
    <row r="34" spans="1:5" ht="11.25">
      <c r="A34" s="3" t="s">
        <v>211</v>
      </c>
      <c r="B34" s="47" t="s">
        <v>212</v>
      </c>
      <c r="C34" s="24">
        <v>28</v>
      </c>
      <c r="D34" s="30">
        <v>0</v>
      </c>
      <c r="E34" s="30">
        <v>0</v>
      </c>
    </row>
    <row r="35" spans="1:5" ht="22.5" customHeight="1">
      <c r="A35" s="3" t="s">
        <v>261</v>
      </c>
      <c r="B35" s="25" t="s">
        <v>321</v>
      </c>
      <c r="C35" s="24">
        <v>29</v>
      </c>
      <c r="D35" s="48">
        <f>D17-D18-D23-D24+D25-D26+D27-D28+D29-D30+D31-D32+(D33)-(D34)</f>
        <v>-1159</v>
      </c>
      <c r="E35" s="48">
        <f>E17-E18-E23-E24+E25-E26+E27-E28+E29-E30+E31-E32+(E33)-(E34)</f>
        <v>-5253</v>
      </c>
    </row>
    <row r="36" spans="1:5" ht="11.25">
      <c r="A36" s="3" t="s">
        <v>213</v>
      </c>
      <c r="B36" s="50" t="s">
        <v>214</v>
      </c>
      <c r="C36" s="24">
        <v>30</v>
      </c>
      <c r="D36" s="30">
        <v>5893</v>
      </c>
      <c r="E36" s="30">
        <v>27004</v>
      </c>
    </row>
    <row r="37" spans="1:5" ht="11.25">
      <c r="A37" s="3" t="s">
        <v>215</v>
      </c>
      <c r="B37" s="47" t="s">
        <v>216</v>
      </c>
      <c r="C37" s="24">
        <v>31</v>
      </c>
      <c r="D37" s="30">
        <v>5781</v>
      </c>
      <c r="E37" s="30">
        <v>27937</v>
      </c>
    </row>
    <row r="38" spans="1:5" ht="11.25">
      <c r="A38" s="7" t="s">
        <v>217</v>
      </c>
      <c r="B38" s="50" t="s">
        <v>590</v>
      </c>
      <c r="C38" s="24">
        <v>32</v>
      </c>
      <c r="D38" s="48">
        <f>D39+D40+D41</f>
        <v>2532</v>
      </c>
      <c r="E38" s="48">
        <f>E39+E40+E41</f>
        <v>0</v>
      </c>
    </row>
    <row r="39" spans="1:5" ht="11.25">
      <c r="A39" s="16" t="s">
        <v>218</v>
      </c>
      <c r="B39" s="50" t="s">
        <v>219</v>
      </c>
      <c r="C39" s="24">
        <v>33</v>
      </c>
      <c r="D39" s="30">
        <v>0</v>
      </c>
      <c r="E39" s="30">
        <v>0</v>
      </c>
    </row>
    <row r="40" spans="1:5" ht="11.25">
      <c r="A40" s="16" t="s">
        <v>220</v>
      </c>
      <c r="B40" s="50" t="s">
        <v>591</v>
      </c>
      <c r="C40" s="24">
        <v>34</v>
      </c>
      <c r="D40" s="30">
        <v>0</v>
      </c>
      <c r="E40" s="30">
        <v>0</v>
      </c>
    </row>
    <row r="41" spans="1:5" ht="11.25">
      <c r="A41" s="9" t="s">
        <v>221</v>
      </c>
      <c r="B41" s="50" t="s">
        <v>592</v>
      </c>
      <c r="C41" s="24">
        <v>35</v>
      </c>
      <c r="D41" s="30">
        <v>2532</v>
      </c>
      <c r="E41" s="30">
        <v>0</v>
      </c>
    </row>
    <row r="42" spans="1:5" ht="11.25">
      <c r="A42" s="3" t="s">
        <v>222</v>
      </c>
      <c r="B42" s="50" t="s">
        <v>223</v>
      </c>
      <c r="C42" s="24">
        <v>36</v>
      </c>
      <c r="D42" s="30">
        <v>50</v>
      </c>
      <c r="E42" s="30">
        <v>1172</v>
      </c>
    </row>
    <row r="43" spans="1:5" ht="11.25">
      <c r="A43" s="3" t="s">
        <v>224</v>
      </c>
      <c r="B43" s="50" t="s">
        <v>225</v>
      </c>
      <c r="C43" s="24">
        <v>37</v>
      </c>
      <c r="D43" s="30">
        <v>0</v>
      </c>
      <c r="E43" s="30">
        <v>0</v>
      </c>
    </row>
    <row r="44" spans="1:5" ht="11.25">
      <c r="A44" s="3" t="s">
        <v>226</v>
      </c>
      <c r="B44" s="47" t="s">
        <v>227</v>
      </c>
      <c r="C44" s="24">
        <v>38</v>
      </c>
      <c r="D44" s="30">
        <v>0</v>
      </c>
      <c r="E44" s="30">
        <v>0</v>
      </c>
    </row>
    <row r="45" spans="1:5" ht="11.25">
      <c r="A45" s="3" t="s">
        <v>228</v>
      </c>
      <c r="B45" s="50" t="s">
        <v>229</v>
      </c>
      <c r="C45" s="24">
        <v>39</v>
      </c>
      <c r="D45" s="30">
        <v>0</v>
      </c>
      <c r="E45" s="30">
        <v>2100</v>
      </c>
    </row>
    <row r="46" spans="1:5" ht="11.25">
      <c r="A46" s="3" t="s">
        <v>230</v>
      </c>
      <c r="B46" s="47" t="s">
        <v>231</v>
      </c>
      <c r="C46" s="24">
        <v>40</v>
      </c>
      <c r="D46" s="30">
        <v>0</v>
      </c>
      <c r="E46" s="30">
        <v>0</v>
      </c>
    </row>
    <row r="47" spans="1:5" ht="11.25">
      <c r="A47" s="3" t="s">
        <v>232</v>
      </c>
      <c r="B47" s="50" t="s">
        <v>233</v>
      </c>
      <c r="C47" s="24">
        <v>41</v>
      </c>
      <c r="D47" s="30">
        <v>32</v>
      </c>
      <c r="E47" s="30">
        <v>394</v>
      </c>
    </row>
    <row r="48" spans="1:5" ht="11.25">
      <c r="A48" s="3" t="s">
        <v>234</v>
      </c>
      <c r="B48" s="47" t="s">
        <v>235</v>
      </c>
      <c r="C48" s="24">
        <v>42</v>
      </c>
      <c r="D48" s="30">
        <v>0</v>
      </c>
      <c r="E48" s="30">
        <v>0</v>
      </c>
    </row>
    <row r="49" spans="1:5" ht="11.25">
      <c r="A49" s="3" t="s">
        <v>236</v>
      </c>
      <c r="B49" s="50" t="s">
        <v>237</v>
      </c>
      <c r="C49" s="24">
        <v>43</v>
      </c>
      <c r="D49" s="30">
        <v>0</v>
      </c>
      <c r="E49" s="30">
        <v>0</v>
      </c>
    </row>
    <row r="50" spans="1:5" ht="11.25">
      <c r="A50" s="3" t="s">
        <v>238</v>
      </c>
      <c r="B50" s="47" t="s">
        <v>239</v>
      </c>
      <c r="C50" s="24">
        <v>44</v>
      </c>
      <c r="D50" s="30">
        <v>2</v>
      </c>
      <c r="E50" s="30">
        <v>2</v>
      </c>
    </row>
    <row r="51" spans="1:5" ht="11.25">
      <c r="A51" s="3" t="s">
        <v>240</v>
      </c>
      <c r="B51" s="50" t="s">
        <v>241</v>
      </c>
      <c r="C51" s="24">
        <v>45</v>
      </c>
      <c r="D51" s="30">
        <v>0</v>
      </c>
      <c r="E51" s="30">
        <v>0</v>
      </c>
    </row>
    <row r="52" spans="1:5" ht="11.25">
      <c r="A52" s="3" t="s">
        <v>242</v>
      </c>
      <c r="B52" s="47" t="s">
        <v>243</v>
      </c>
      <c r="C52" s="24">
        <v>46</v>
      </c>
      <c r="D52" s="30">
        <v>0</v>
      </c>
      <c r="E52" s="30">
        <v>0</v>
      </c>
    </row>
    <row r="53" spans="1:5" ht="21" customHeight="1">
      <c r="A53" s="3" t="s">
        <v>261</v>
      </c>
      <c r="B53" s="21" t="s">
        <v>322</v>
      </c>
      <c r="C53" s="24">
        <v>47</v>
      </c>
      <c r="D53" s="48">
        <f>D36-D37+D38+D42+D43-D44+D45-D46+D47-D48+D49-D50+(D51)-(D52)</f>
        <v>2724</v>
      </c>
      <c r="E53" s="48">
        <f>E36-E37+E38+E42+E43-E44+E45-E46+E47-E48+E49-E50+(E51)-(E52)</f>
        <v>2731</v>
      </c>
    </row>
    <row r="54" spans="1:5" ht="11.25">
      <c r="A54" s="7" t="s">
        <v>244</v>
      </c>
      <c r="B54" s="47" t="s">
        <v>269</v>
      </c>
      <c r="C54" s="24">
        <v>48</v>
      </c>
      <c r="D54" s="48">
        <f>D55+D56</f>
        <v>0</v>
      </c>
      <c r="E54" s="48">
        <f>E55+E56</f>
        <v>0</v>
      </c>
    </row>
    <row r="55" spans="1:5" ht="11.25">
      <c r="A55" s="16" t="s">
        <v>245</v>
      </c>
      <c r="B55" s="47" t="s">
        <v>246</v>
      </c>
      <c r="C55" s="24">
        <v>49</v>
      </c>
      <c r="D55" s="30">
        <v>0</v>
      </c>
      <c r="E55" s="30">
        <v>0</v>
      </c>
    </row>
    <row r="56" spans="1:5" ht="11.25">
      <c r="A56" s="9" t="s">
        <v>247</v>
      </c>
      <c r="B56" s="47" t="s">
        <v>248</v>
      </c>
      <c r="C56" s="24">
        <v>50</v>
      </c>
      <c r="D56" s="30">
        <v>0</v>
      </c>
      <c r="E56" s="30">
        <v>0</v>
      </c>
    </row>
    <row r="57" spans="1:5" ht="11.25">
      <c r="A57" s="3"/>
      <c r="B57" s="3"/>
      <c r="C57" s="24">
        <v>51</v>
      </c>
      <c r="D57" s="30">
        <v>0</v>
      </c>
      <c r="E57" s="30">
        <v>0</v>
      </c>
    </row>
    <row r="58" spans="1:5" ht="11.25">
      <c r="A58" s="3" t="s">
        <v>262</v>
      </c>
      <c r="B58" s="3" t="s">
        <v>270</v>
      </c>
      <c r="C58" s="24">
        <v>52</v>
      </c>
      <c r="D58" s="48">
        <f>D35+D53-D54</f>
        <v>1565</v>
      </c>
      <c r="E58" s="48">
        <f>E35+E53-E54</f>
        <v>-2522</v>
      </c>
    </row>
    <row r="59" spans="1:5" ht="11.25">
      <c r="A59" s="3" t="s">
        <v>249</v>
      </c>
      <c r="B59" s="50" t="s">
        <v>250</v>
      </c>
      <c r="C59" s="24">
        <v>53</v>
      </c>
      <c r="D59" s="30">
        <v>3</v>
      </c>
      <c r="E59" s="30">
        <v>384</v>
      </c>
    </row>
    <row r="60" spans="1:5" ht="11.25">
      <c r="A60" s="3" t="s">
        <v>251</v>
      </c>
      <c r="B60" s="47" t="s">
        <v>252</v>
      </c>
      <c r="C60" s="24">
        <v>54</v>
      </c>
      <c r="D60" s="30">
        <v>0</v>
      </c>
      <c r="E60" s="30">
        <v>0</v>
      </c>
    </row>
    <row r="61" spans="1:5" ht="11.25">
      <c r="A61" s="7" t="s">
        <v>253</v>
      </c>
      <c r="B61" s="47" t="s">
        <v>271</v>
      </c>
      <c r="C61" s="24">
        <v>55</v>
      </c>
      <c r="D61" s="48">
        <f>D62+D63</f>
        <v>0</v>
      </c>
      <c r="E61" s="48">
        <f>E62+E63</f>
        <v>0</v>
      </c>
    </row>
    <row r="62" spans="1:5" ht="11.25">
      <c r="A62" s="16" t="s">
        <v>254</v>
      </c>
      <c r="B62" s="47" t="s">
        <v>272</v>
      </c>
      <c r="C62" s="24">
        <v>56</v>
      </c>
      <c r="D62" s="30">
        <v>0</v>
      </c>
      <c r="E62" s="30">
        <v>0</v>
      </c>
    </row>
    <row r="63" spans="1:5" ht="11.25">
      <c r="A63" s="9" t="s">
        <v>255</v>
      </c>
      <c r="B63" s="47" t="s">
        <v>273</v>
      </c>
      <c r="C63" s="24">
        <v>57</v>
      </c>
      <c r="D63" s="30">
        <v>0</v>
      </c>
      <c r="E63" s="30">
        <v>0</v>
      </c>
    </row>
    <row r="64" spans="1:5" ht="11.25">
      <c r="A64" s="3" t="s">
        <v>261</v>
      </c>
      <c r="B64" s="3" t="s">
        <v>278</v>
      </c>
      <c r="C64" s="24">
        <v>58</v>
      </c>
      <c r="D64" s="48">
        <f>D59-D60-D61</f>
        <v>3</v>
      </c>
      <c r="E64" s="48">
        <f>E59-E60-E61</f>
        <v>384</v>
      </c>
    </row>
    <row r="65" spans="1:5" ht="11.25">
      <c r="A65" s="3" t="s">
        <v>256</v>
      </c>
      <c r="B65" s="47" t="s">
        <v>277</v>
      </c>
      <c r="C65" s="24">
        <v>59</v>
      </c>
      <c r="D65" s="30">
        <v>0</v>
      </c>
      <c r="E65" s="30">
        <v>0</v>
      </c>
    </row>
    <row r="66" spans="1:5" ht="11.25">
      <c r="A66" s="3" t="s">
        <v>263</v>
      </c>
      <c r="B66" s="3" t="s">
        <v>276</v>
      </c>
      <c r="C66" s="24">
        <v>60</v>
      </c>
      <c r="D66" s="48">
        <f>D58+D64-D65</f>
        <v>1568</v>
      </c>
      <c r="E66" s="48">
        <f>E58+E64-E65</f>
        <v>-2138</v>
      </c>
    </row>
    <row r="67" spans="1:5" ht="11.25">
      <c r="A67" s="3"/>
      <c r="B67" s="3" t="s">
        <v>275</v>
      </c>
      <c r="C67" s="24">
        <v>61</v>
      </c>
      <c r="D67" s="48">
        <f>D35+D53+D59-D60</f>
        <v>1568</v>
      </c>
      <c r="E67" s="48">
        <f>E35+E53+E59-E60</f>
        <v>-2138</v>
      </c>
    </row>
    <row r="68" spans="1:5" ht="11.25">
      <c r="A68" s="3"/>
      <c r="B68" s="3" t="s">
        <v>274</v>
      </c>
      <c r="C68" s="24">
        <v>99</v>
      </c>
      <c r="D68" s="48">
        <f>SUM(D7:D67)</f>
        <v>24680</v>
      </c>
      <c r="E68" s="48">
        <f>SUM(E7:E67)</f>
        <v>56721</v>
      </c>
    </row>
  </sheetData>
  <sheetProtection password="8098" sheet="1" objects="1" scenarios="1"/>
  <mergeCells count="3">
    <mergeCell ref="D5:E5"/>
    <mergeCell ref="C1:D1"/>
    <mergeCell ref="C3:E3"/>
  </mergeCells>
  <dataValidations count="1">
    <dataValidation type="whole" showInputMessage="1" showErrorMessage="1" errorTitle="Zadání" error="Zadejte celočíselnou hodnotu !!!" sqref="D7:E8 D11:E13 D15:E16 D19:E34 D36:E37 D39:E52 D55:E57 D59:E60 D62:E63 D65:E65">
      <formula1>-999999999999999000000000000000</formula1>
      <formula2>9.99999999999999E+29</formula2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2" sqref="D22"/>
    </sheetView>
  </sheetViews>
  <sheetFormatPr defaultColWidth="9.140625" defaultRowHeight="12"/>
  <cols>
    <col min="1" max="1" width="8.140625" style="0" customWidth="1"/>
    <col min="2" max="2" width="64.421875" style="0" customWidth="1"/>
    <col min="3" max="4" width="24.7109375" style="0" customWidth="1"/>
  </cols>
  <sheetData>
    <row r="1" spans="1:4" ht="15" customHeight="1">
      <c r="A1" s="35"/>
      <c r="B1" s="51" t="s">
        <v>498</v>
      </c>
      <c r="C1" s="74">
        <f>IF(ISBLANK('Základní údaje'!D32)," ",'Základní údaje'!D32)</f>
        <v>37072</v>
      </c>
      <c r="D1" s="35"/>
    </row>
    <row r="2" spans="1:4" ht="12" customHeight="1">
      <c r="A2" s="35"/>
      <c r="B2" s="195" t="s">
        <v>300</v>
      </c>
      <c r="C2" s="72">
        <f>IF('Základní údaje'!B5=0,"  ",'Základní údaje'!B5)</f>
        <v>10000500</v>
      </c>
      <c r="D2" s="72"/>
    </row>
    <row r="3" spans="1:4" ht="30" customHeight="1">
      <c r="A3" s="35"/>
      <c r="B3" s="71" t="s">
        <v>323</v>
      </c>
      <c r="C3" s="218" t="str">
        <f>IF(ISBLANK('Základní údaje'!B6),"   ",'Základní údaje'!B6)</f>
        <v>CONSUS investiční fond, a. s.</v>
      </c>
      <c r="D3" s="218"/>
    </row>
    <row r="4" spans="1:4" ht="9.75" customHeight="1">
      <c r="A4" s="35"/>
      <c r="B4" s="71"/>
      <c r="C4" s="191"/>
      <c r="D4" s="191"/>
    </row>
    <row r="5" spans="1:4" ht="11.25">
      <c r="A5" s="7"/>
      <c r="B5" s="196"/>
      <c r="C5" s="209" t="s">
        <v>176</v>
      </c>
      <c r="D5" s="211"/>
    </row>
    <row r="6" spans="1:4" ht="30.75" customHeight="1" thickBot="1">
      <c r="A6" s="27" t="s">
        <v>257</v>
      </c>
      <c r="B6" s="197" t="s">
        <v>499</v>
      </c>
      <c r="C6" s="11" t="s">
        <v>258</v>
      </c>
      <c r="D6" s="12" t="s">
        <v>259</v>
      </c>
    </row>
    <row r="7" spans="1:4" ht="20.25" customHeight="1">
      <c r="A7" s="9" t="s">
        <v>242</v>
      </c>
      <c r="B7" s="198" t="s">
        <v>500</v>
      </c>
      <c r="C7" s="199">
        <v>1480</v>
      </c>
      <c r="D7" s="199">
        <v>252</v>
      </c>
    </row>
    <row r="8" spans="1:4" ht="11.25">
      <c r="A8" s="3"/>
      <c r="B8" s="200" t="s">
        <v>501</v>
      </c>
      <c r="C8" s="192"/>
      <c r="D8" s="192"/>
    </row>
    <row r="9" spans="1:4" ht="11.25">
      <c r="A9" s="3" t="s">
        <v>502</v>
      </c>
      <c r="B9" s="193" t="s">
        <v>503</v>
      </c>
      <c r="C9" s="56">
        <v>1568</v>
      </c>
      <c r="D9" s="56">
        <v>-2138</v>
      </c>
    </row>
    <row r="10" spans="1:4" ht="11.25">
      <c r="A10" s="3" t="s">
        <v>504</v>
      </c>
      <c r="B10" s="193" t="s">
        <v>505</v>
      </c>
      <c r="C10" s="201">
        <f>C11+C12+C13+C14+C15</f>
        <v>-151</v>
      </c>
      <c r="D10" s="201">
        <f>D11+D12+D13+D14+D15</f>
        <v>-489</v>
      </c>
    </row>
    <row r="11" spans="1:4" ht="30" customHeight="1">
      <c r="A11" s="3" t="s">
        <v>506</v>
      </c>
      <c r="B11" s="202" t="s">
        <v>507</v>
      </c>
      <c r="C11" s="56">
        <v>40</v>
      </c>
      <c r="D11" s="56">
        <v>0</v>
      </c>
    </row>
    <row r="12" spans="1:4" ht="20.25" customHeight="1">
      <c r="A12" s="3" t="s">
        <v>508</v>
      </c>
      <c r="B12" s="202" t="s">
        <v>509</v>
      </c>
      <c r="C12" s="56">
        <v>-159</v>
      </c>
      <c r="D12" s="56">
        <v>-95</v>
      </c>
    </row>
    <row r="13" spans="1:4" ht="11.25">
      <c r="A13" s="9" t="s">
        <v>510</v>
      </c>
      <c r="B13" s="193" t="s">
        <v>593</v>
      </c>
      <c r="C13" s="56">
        <v>0</v>
      </c>
      <c r="D13" s="56">
        <v>0</v>
      </c>
    </row>
    <row r="14" spans="1:4" ht="20.25" customHeight="1">
      <c r="A14" s="3" t="s">
        <v>511</v>
      </c>
      <c r="B14" s="202" t="s">
        <v>512</v>
      </c>
      <c r="C14" s="56">
        <v>0</v>
      </c>
      <c r="D14" s="56">
        <v>0</v>
      </c>
    </row>
    <row r="15" spans="1:4" ht="20.25" customHeight="1">
      <c r="A15" s="3" t="s">
        <v>513</v>
      </c>
      <c r="B15" s="202" t="s">
        <v>514</v>
      </c>
      <c r="C15" s="56">
        <v>-32</v>
      </c>
      <c r="D15" s="56">
        <v>-394</v>
      </c>
    </row>
    <row r="16" spans="1:4" s="194" customFormat="1" ht="20.25" customHeight="1">
      <c r="A16" s="203" t="s">
        <v>515</v>
      </c>
      <c r="B16" s="202" t="s">
        <v>516</v>
      </c>
      <c r="C16" s="204">
        <f>C9+C10</f>
        <v>1417</v>
      </c>
      <c r="D16" s="204">
        <f>D9+D10</f>
        <v>-2627</v>
      </c>
    </row>
    <row r="17" spans="1:4" ht="11.25">
      <c r="A17" s="3" t="s">
        <v>517</v>
      </c>
      <c r="B17" s="193" t="s">
        <v>518</v>
      </c>
      <c r="C17" s="201">
        <f>C18+C19+C20+C21</f>
        <v>555</v>
      </c>
      <c r="D17" s="201">
        <f>D18+D19+D20+D21</f>
        <v>14966</v>
      </c>
    </row>
    <row r="18" spans="1:4" ht="11.25">
      <c r="A18" s="3" t="s">
        <v>519</v>
      </c>
      <c r="B18" s="193" t="s">
        <v>520</v>
      </c>
      <c r="C18" s="56">
        <v>2656</v>
      </c>
      <c r="D18" s="56">
        <v>-272</v>
      </c>
    </row>
    <row r="19" spans="1:4" ht="11.25">
      <c r="A19" s="3" t="s">
        <v>521</v>
      </c>
      <c r="B19" s="193" t="s">
        <v>522</v>
      </c>
      <c r="C19" s="56">
        <v>373</v>
      </c>
      <c r="D19" s="56">
        <v>151</v>
      </c>
    </row>
    <row r="20" spans="1:4" ht="11.25">
      <c r="A20" s="3" t="s">
        <v>523</v>
      </c>
      <c r="B20" s="193" t="s">
        <v>524</v>
      </c>
      <c r="C20" s="56">
        <v>0</v>
      </c>
      <c r="D20" s="56">
        <v>0</v>
      </c>
    </row>
    <row r="21" spans="1:4" ht="11.25">
      <c r="A21" s="3" t="s">
        <v>525</v>
      </c>
      <c r="B21" s="193" t="s">
        <v>526</v>
      </c>
      <c r="C21" s="56">
        <v>-2474</v>
      </c>
      <c r="D21" s="56">
        <v>15087</v>
      </c>
    </row>
    <row r="22" spans="1:4" ht="20.25" customHeight="1">
      <c r="A22" s="9" t="s">
        <v>527</v>
      </c>
      <c r="B22" s="202" t="s">
        <v>528</v>
      </c>
      <c r="C22" s="201">
        <f>C16+C17</f>
        <v>1972</v>
      </c>
      <c r="D22" s="201">
        <f>D16+D17</f>
        <v>12339</v>
      </c>
    </row>
    <row r="23" spans="1:4" ht="11.25">
      <c r="A23" s="9" t="s">
        <v>529</v>
      </c>
      <c r="B23" s="193" t="s">
        <v>530</v>
      </c>
      <c r="C23" s="56">
        <v>0</v>
      </c>
      <c r="D23" s="56">
        <v>0</v>
      </c>
    </row>
    <row r="24" spans="1:4" ht="20.25" customHeight="1">
      <c r="A24" s="3" t="s">
        <v>531</v>
      </c>
      <c r="B24" s="202" t="s">
        <v>532</v>
      </c>
      <c r="C24" s="56">
        <v>32</v>
      </c>
      <c r="D24" s="56">
        <v>394</v>
      </c>
    </row>
    <row r="25" spans="1:4" ht="20.25" customHeight="1">
      <c r="A25" s="3" t="s">
        <v>533</v>
      </c>
      <c r="B25" s="202" t="s">
        <v>534</v>
      </c>
      <c r="C25" s="56">
        <v>0</v>
      </c>
      <c r="D25" s="56">
        <v>0</v>
      </c>
    </row>
    <row r="26" spans="1:4" ht="30" customHeight="1">
      <c r="A26" s="3" t="s">
        <v>535</v>
      </c>
      <c r="B26" s="202" t="s">
        <v>561</v>
      </c>
      <c r="C26" s="56">
        <v>0</v>
      </c>
      <c r="D26" s="56">
        <v>0</v>
      </c>
    </row>
    <row r="27" spans="1:4" ht="11.25">
      <c r="A27" s="3" t="s">
        <v>536</v>
      </c>
      <c r="B27" s="193" t="s">
        <v>537</v>
      </c>
      <c r="C27" s="201">
        <f>C22+C23+C24+C25+C26</f>
        <v>2004</v>
      </c>
      <c r="D27" s="201">
        <f>D22+D23+D24+D25+D26</f>
        <v>12733</v>
      </c>
    </row>
    <row r="28" spans="1:4" ht="11.25">
      <c r="A28" s="3"/>
      <c r="B28" s="200" t="s">
        <v>538</v>
      </c>
      <c r="C28" s="192"/>
      <c r="D28" s="192"/>
    </row>
    <row r="29" spans="1:4" ht="11.25">
      <c r="A29" s="3" t="s">
        <v>186</v>
      </c>
      <c r="B29" s="193" t="s">
        <v>539</v>
      </c>
      <c r="C29" s="56">
        <v>-40</v>
      </c>
      <c r="D29" s="56">
        <v>0</v>
      </c>
    </row>
    <row r="30" spans="1:4" ht="11.25">
      <c r="A30" s="3" t="s">
        <v>188</v>
      </c>
      <c r="B30" s="193" t="s">
        <v>540</v>
      </c>
      <c r="C30" s="56">
        <v>0</v>
      </c>
      <c r="D30" s="56">
        <v>0</v>
      </c>
    </row>
    <row r="31" spans="1:4" ht="11.25">
      <c r="A31" s="3" t="s">
        <v>541</v>
      </c>
      <c r="B31" s="193" t="s">
        <v>542</v>
      </c>
      <c r="C31" s="56">
        <v>0</v>
      </c>
      <c r="D31" s="56">
        <v>0</v>
      </c>
    </row>
    <row r="32" spans="1:4" ht="11.25">
      <c r="A32" s="3" t="s">
        <v>543</v>
      </c>
      <c r="B32" s="193" t="s">
        <v>544</v>
      </c>
      <c r="C32" s="201">
        <f>C29+C30+C31</f>
        <v>-40</v>
      </c>
      <c r="D32" s="201">
        <f>D29+D30+D31</f>
        <v>0</v>
      </c>
    </row>
    <row r="33" spans="1:4" ht="11.25">
      <c r="A33" s="3"/>
      <c r="B33" s="200" t="s">
        <v>545</v>
      </c>
      <c r="C33" s="192"/>
      <c r="D33" s="192"/>
    </row>
    <row r="34" spans="1:4" ht="11.25">
      <c r="A34" s="3" t="s">
        <v>190</v>
      </c>
      <c r="B34" s="193" t="s">
        <v>546</v>
      </c>
      <c r="C34" s="56">
        <v>0</v>
      </c>
      <c r="D34" s="56">
        <v>0</v>
      </c>
    </row>
    <row r="35" spans="1:4" ht="11.25">
      <c r="A35" s="3" t="s">
        <v>192</v>
      </c>
      <c r="B35" s="193" t="s">
        <v>594</v>
      </c>
      <c r="C35" s="201">
        <f>C36+C37+C38+C39+C40+C41</f>
        <v>0</v>
      </c>
      <c r="D35" s="201">
        <f>D36+D37+D38+D39+D40+D41</f>
        <v>0</v>
      </c>
    </row>
    <row r="36" spans="1:4" ht="30" customHeight="1">
      <c r="A36" s="3" t="s">
        <v>547</v>
      </c>
      <c r="B36" s="205" t="s">
        <v>595</v>
      </c>
      <c r="C36" s="56">
        <v>0</v>
      </c>
      <c r="D36" s="56">
        <v>0</v>
      </c>
    </row>
    <row r="37" spans="1:4" ht="11.25">
      <c r="A37" s="3" t="s">
        <v>548</v>
      </c>
      <c r="B37" s="193" t="s">
        <v>596</v>
      </c>
      <c r="C37" s="56">
        <v>0</v>
      </c>
      <c r="D37" s="56">
        <v>0</v>
      </c>
    </row>
    <row r="38" spans="1:4" ht="20.25" customHeight="1">
      <c r="A38" s="3" t="s">
        <v>549</v>
      </c>
      <c r="B38" s="202" t="s">
        <v>597</v>
      </c>
      <c r="C38" s="56">
        <v>0</v>
      </c>
      <c r="D38" s="56">
        <v>0</v>
      </c>
    </row>
    <row r="39" spans="1:4" ht="11.25">
      <c r="A39" s="3" t="s">
        <v>550</v>
      </c>
      <c r="B39" s="193" t="s">
        <v>551</v>
      </c>
      <c r="C39" s="56">
        <v>0</v>
      </c>
      <c r="D39" s="56">
        <v>0</v>
      </c>
    </row>
    <row r="40" spans="1:4" ht="11.25">
      <c r="A40" s="3" t="s">
        <v>552</v>
      </c>
      <c r="B40" s="193" t="s">
        <v>553</v>
      </c>
      <c r="C40" s="56">
        <v>0</v>
      </c>
      <c r="D40" s="56">
        <v>0</v>
      </c>
    </row>
    <row r="41" spans="1:4" ht="30" customHeight="1">
      <c r="A41" s="3" t="s">
        <v>554</v>
      </c>
      <c r="B41" s="202" t="s">
        <v>598</v>
      </c>
      <c r="C41" s="56">
        <v>0</v>
      </c>
      <c r="D41" s="56">
        <v>0</v>
      </c>
    </row>
    <row r="42" spans="1:4" ht="20.25" customHeight="1">
      <c r="A42" s="9" t="s">
        <v>194</v>
      </c>
      <c r="B42" s="202" t="s">
        <v>555</v>
      </c>
      <c r="C42" s="56">
        <v>0</v>
      </c>
      <c r="D42" s="56">
        <v>0</v>
      </c>
    </row>
    <row r="43" spans="1:4" ht="11.25">
      <c r="A43" s="3" t="s">
        <v>556</v>
      </c>
      <c r="B43" s="193" t="s">
        <v>557</v>
      </c>
      <c r="C43" s="201">
        <f>C34+C35+C42</f>
        <v>0</v>
      </c>
      <c r="D43" s="201">
        <f>D34+D35+D42</f>
        <v>0</v>
      </c>
    </row>
    <row r="44" spans="1:4" ht="11.25">
      <c r="A44" s="3" t="s">
        <v>201</v>
      </c>
      <c r="B44" s="193" t="s">
        <v>558</v>
      </c>
      <c r="C44" s="201">
        <f>C27+C32+C43</f>
        <v>1964</v>
      </c>
      <c r="D44" s="201">
        <f>D27+D32+D43</f>
        <v>12733</v>
      </c>
    </row>
    <row r="45" spans="1:4" ht="11.25">
      <c r="A45" s="3" t="s">
        <v>244</v>
      </c>
      <c r="B45" s="193" t="s">
        <v>559</v>
      </c>
      <c r="C45" s="201">
        <f>C7+C44</f>
        <v>3444</v>
      </c>
      <c r="D45" s="201">
        <f>D7+D44</f>
        <v>12985</v>
      </c>
    </row>
  </sheetData>
  <sheetProtection password="8098" sheet="1" objects="1" scenarios="1"/>
  <mergeCells count="2">
    <mergeCell ref="C3:D3"/>
    <mergeCell ref="C5:D5"/>
  </mergeCells>
  <dataValidations count="1">
    <dataValidation type="whole" showInputMessage="1" showErrorMessage="1" errorTitle="Zadání" error="Zadejte celočíselnou hodnotu !!!" sqref="C7:D45">
      <formula1>-999999999999999000000000000000</formula1>
      <formula2>9.99999999999999E+29</formula2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J30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140625" defaultRowHeight="12"/>
  <cols>
    <col min="1" max="1" width="4.00390625" style="97" customWidth="1"/>
    <col min="2" max="2" width="7.421875" style="0" customWidth="1"/>
    <col min="3" max="3" width="36.140625" style="0" customWidth="1"/>
    <col min="4" max="4" width="14.421875" style="101" customWidth="1"/>
    <col min="5" max="7" width="16.7109375" style="0" customWidth="1"/>
    <col min="8" max="9" width="9.140625" style="0" hidden="1" customWidth="1"/>
  </cols>
  <sheetData>
    <row r="1" spans="1:9" ht="15">
      <c r="A1" s="98"/>
      <c r="B1" s="98" t="s">
        <v>336</v>
      </c>
      <c r="H1" s="110"/>
      <c r="I1" t="s">
        <v>433</v>
      </c>
    </row>
    <row r="2" spans="6:9" ht="15" customHeight="1">
      <c r="F2" s="61" t="s">
        <v>300</v>
      </c>
      <c r="G2" s="110">
        <f>IF('Základní údaje'!$E$33=1,IF(ISBLANK('Základní údaje'!$D$33)," ",IF(ISBLANK('Základní údaje'!$B$5),"",'Základní údaje'!$B$5)),"")</f>
        <v>10000500</v>
      </c>
      <c r="I2" t="s">
        <v>434</v>
      </c>
    </row>
    <row r="3" spans="3:9" ht="21.75" customHeight="1">
      <c r="C3" s="71" t="s">
        <v>377</v>
      </c>
      <c r="D3" s="219" t="str">
        <f>IF('Základní údaje'!$E$33=1,IF(ISBLANK('Základní údaje'!$D$33),"",IF(ISBLANK('Základní údaje'!$B$6),"",'Základní údaje'!$B$6)),"")</f>
        <v>CONSUS investiční fond, a. s.</v>
      </c>
      <c r="E3" s="219">
        <f>IF('Základní údaje'!C34=1,IF(ISBLANK('Základní údaje'!B34)," ",IF(ISBLANK('Základní údaje'!#REF!),"",'Základní údaje'!#REF!)),"")</f>
      </c>
      <c r="F3" s="219">
        <f>IF('Základní údaje'!D34=1,IF(ISBLANK('Základní údaje'!C34)," ",IF(ISBLANK('Základní údaje'!A6),"",'Základní údaje'!A6)),"")</f>
      </c>
      <c r="G3" s="219">
        <f>IF('Základní údaje'!E34=1,IF(ISBLANK('Základní údaje'!D34)," ",IF(ISBLANK('Základní údaje'!B6),"",'Základní údaje'!B6)),"")</f>
      </c>
      <c r="I3" t="s">
        <v>435</v>
      </c>
    </row>
    <row r="4" ht="11.25">
      <c r="I4" t="s">
        <v>437</v>
      </c>
    </row>
    <row r="5" spans="1:10" s="99" customFormat="1" ht="38.25" customHeight="1" thickBot="1">
      <c r="A5" s="111"/>
      <c r="B5" s="112" t="s">
        <v>337</v>
      </c>
      <c r="C5" s="113">
        <f>IF('Základní údaje'!$E$33=1,IF('Základní údaje'!$D$33=0," ",'Základní údaje'!$D$33)," ")</f>
        <v>37072</v>
      </c>
      <c r="D5" s="36" t="s">
        <v>436</v>
      </c>
      <c r="E5" s="36" t="s">
        <v>287</v>
      </c>
      <c r="F5" s="36" t="s">
        <v>288</v>
      </c>
      <c r="G5" s="37" t="s">
        <v>285</v>
      </c>
      <c r="H5" s="185"/>
      <c r="I5" s="185" t="s">
        <v>438</v>
      </c>
      <c r="J5" s="100"/>
    </row>
    <row r="6" spans="1:9" ht="11.25" customHeight="1">
      <c r="A6" s="105" t="s">
        <v>289</v>
      </c>
      <c r="B6" s="47" t="s">
        <v>417</v>
      </c>
      <c r="C6" s="38"/>
      <c r="D6" s="107" t="s">
        <v>338</v>
      </c>
      <c r="E6" s="145">
        <v>522861</v>
      </c>
      <c r="F6" s="145">
        <v>522861</v>
      </c>
      <c r="G6" s="145">
        <f>IF('Základní údaje'!E33=1,IF('Základní údaje'!D33=0,0,'Rozvaha - Pasiva'!D8),0)</f>
        <v>522861</v>
      </c>
      <c r="I6" t="s">
        <v>439</v>
      </c>
    </row>
    <row r="7" spans="1:8" ht="19.5" customHeight="1">
      <c r="A7" s="137" t="s">
        <v>290</v>
      </c>
      <c r="B7" s="163" t="s">
        <v>413</v>
      </c>
      <c r="C7" s="163"/>
      <c r="D7" s="188"/>
      <c r="E7" s="146">
        <v>1000</v>
      </c>
      <c r="F7" s="146">
        <v>1000</v>
      </c>
      <c r="G7" s="146">
        <v>1000</v>
      </c>
      <c r="H7" s="131">
        <v>1</v>
      </c>
    </row>
    <row r="8" spans="1:7" ht="11.25" customHeight="1">
      <c r="A8" s="105" t="s">
        <v>291</v>
      </c>
      <c r="B8" s="47" t="s">
        <v>286</v>
      </c>
      <c r="C8" s="47"/>
      <c r="D8" s="104" t="s">
        <v>338</v>
      </c>
      <c r="E8" s="147">
        <v>74202</v>
      </c>
      <c r="F8" s="147">
        <v>66878</v>
      </c>
      <c r="G8" s="147">
        <f>IF('Základní údaje'!E33=1,IF('Základní údaje'!D33=0,0,'Rozvaha - Aktiva'!F7),0)</f>
        <v>62001</v>
      </c>
    </row>
    <row r="9" spans="1:7" ht="11.25" customHeight="1">
      <c r="A9" s="105" t="s">
        <v>292</v>
      </c>
      <c r="B9" s="47" t="s">
        <v>418</v>
      </c>
      <c r="C9" s="47"/>
      <c r="D9" s="104" t="s">
        <v>338</v>
      </c>
      <c r="E9" s="147">
        <v>73683</v>
      </c>
      <c r="F9" s="147">
        <v>66607</v>
      </c>
      <c r="G9" s="147">
        <f>IF('Základní údaje'!E33=1,IF('Základní údaje'!D33=0,0,'Rozvaha - Pasiva'!D7),0)</f>
        <v>61486</v>
      </c>
    </row>
    <row r="10" spans="1:8" ht="19.5" customHeight="1">
      <c r="A10" s="114" t="s">
        <v>293</v>
      </c>
      <c r="B10" s="47" t="s">
        <v>419</v>
      </c>
      <c r="C10" s="47"/>
      <c r="D10" s="188"/>
      <c r="E10" s="148">
        <v>140.92</v>
      </c>
      <c r="F10" s="148">
        <v>127.39</v>
      </c>
      <c r="G10" s="148">
        <v>117.59</v>
      </c>
      <c r="H10" s="131">
        <v>1</v>
      </c>
    </row>
    <row r="11" spans="1:8" ht="11.25" customHeight="1">
      <c r="A11" s="105"/>
      <c r="B11" s="165" t="s">
        <v>431</v>
      </c>
      <c r="C11" s="38"/>
      <c r="D11" s="104" t="s">
        <v>424</v>
      </c>
      <c r="E11" s="168">
        <v>0</v>
      </c>
      <c r="F11" s="168">
        <v>0</v>
      </c>
      <c r="G11" s="168">
        <v>0</v>
      </c>
      <c r="H11" s="171"/>
    </row>
    <row r="12" spans="1:7" ht="11.25" customHeight="1">
      <c r="A12" s="105" t="s">
        <v>294</v>
      </c>
      <c r="B12" s="47" t="s">
        <v>340</v>
      </c>
      <c r="C12" s="47"/>
      <c r="D12" s="104" t="s">
        <v>339</v>
      </c>
      <c r="E12" s="146">
        <v>49</v>
      </c>
      <c r="F12" s="146">
        <v>50.3</v>
      </c>
      <c r="G12" s="146">
        <v>54</v>
      </c>
    </row>
    <row r="13" spans="1:7" ht="11.25" customHeight="1">
      <c r="A13" s="105" t="s">
        <v>295</v>
      </c>
      <c r="B13" s="47" t="s">
        <v>414</v>
      </c>
      <c r="C13" s="47"/>
      <c r="D13" s="104" t="s">
        <v>338</v>
      </c>
      <c r="E13" s="147">
        <v>-4177</v>
      </c>
      <c r="F13" s="147">
        <v>-2138</v>
      </c>
      <c r="G13" s="147">
        <f>IF('Základní údaje'!E33=1,IF('Základní údaje'!D33=0,0,Výsledovka!D66),0)</f>
        <v>1568</v>
      </c>
    </row>
    <row r="14" spans="1:7" ht="11.25" customHeight="1">
      <c r="A14" s="105" t="s">
        <v>296</v>
      </c>
      <c r="B14" s="47" t="s">
        <v>341</v>
      </c>
      <c r="C14" s="47"/>
      <c r="D14" s="104" t="s">
        <v>338</v>
      </c>
      <c r="E14" s="147">
        <v>0</v>
      </c>
      <c r="F14" s="147">
        <v>0</v>
      </c>
      <c r="G14" s="147">
        <v>0</v>
      </c>
    </row>
    <row r="15" spans="1:7" ht="11.25" customHeight="1" thickBot="1">
      <c r="A15" s="105" t="s">
        <v>358</v>
      </c>
      <c r="B15" s="108" t="s">
        <v>342</v>
      </c>
      <c r="C15" s="108"/>
      <c r="D15" s="109" t="s">
        <v>339</v>
      </c>
      <c r="E15" s="150">
        <v>0</v>
      </c>
      <c r="F15" s="150">
        <v>0</v>
      </c>
      <c r="G15" s="150">
        <v>0</v>
      </c>
    </row>
    <row r="16" spans="1:7" ht="11.25" customHeight="1">
      <c r="A16" s="132"/>
      <c r="B16" s="136" t="s">
        <v>415</v>
      </c>
      <c r="C16" s="135"/>
      <c r="D16" s="133"/>
      <c r="E16" s="134"/>
      <c r="F16" s="134"/>
      <c r="G16" s="134"/>
    </row>
    <row r="17" spans="1:7" ht="11.25" customHeight="1">
      <c r="A17" s="105" t="s">
        <v>359</v>
      </c>
      <c r="B17" s="106" t="s">
        <v>343</v>
      </c>
      <c r="C17" s="106"/>
      <c r="D17" s="107" t="s">
        <v>344</v>
      </c>
      <c r="E17" s="151">
        <v>47.46</v>
      </c>
      <c r="F17" s="151">
        <v>25.77</v>
      </c>
      <c r="G17" s="151">
        <v>37.5</v>
      </c>
    </row>
    <row r="18" spans="1:7" ht="11.25" customHeight="1">
      <c r="A18" s="102" t="s">
        <v>360</v>
      </c>
      <c r="B18" s="47" t="s">
        <v>345</v>
      </c>
      <c r="C18" s="47"/>
      <c r="D18" s="104" t="s">
        <v>344</v>
      </c>
      <c r="E18" s="149">
        <v>0</v>
      </c>
      <c r="F18" s="149">
        <v>0</v>
      </c>
      <c r="G18" s="149">
        <v>0</v>
      </c>
    </row>
    <row r="19" spans="1:7" ht="11.25" customHeight="1">
      <c r="A19" s="105" t="s">
        <v>361</v>
      </c>
      <c r="B19" s="47" t="s">
        <v>346</v>
      </c>
      <c r="C19" s="47"/>
      <c r="D19" s="104" t="s">
        <v>344</v>
      </c>
      <c r="E19" s="149">
        <v>0</v>
      </c>
      <c r="F19" s="149">
        <v>0</v>
      </c>
      <c r="G19" s="149">
        <v>0.1</v>
      </c>
    </row>
    <row r="20" spans="1:7" ht="11.25" customHeight="1">
      <c r="A20" s="102" t="s">
        <v>362</v>
      </c>
      <c r="B20" s="47" t="s">
        <v>347</v>
      </c>
      <c r="C20" s="47"/>
      <c r="D20" s="104" t="s">
        <v>344</v>
      </c>
      <c r="E20" s="149">
        <v>1.09</v>
      </c>
      <c r="F20" s="149">
        <v>19.42</v>
      </c>
      <c r="G20" s="149">
        <v>5.55</v>
      </c>
    </row>
    <row r="21" spans="1:7" ht="11.25" customHeight="1">
      <c r="A21" s="105" t="s">
        <v>363</v>
      </c>
      <c r="B21" s="47" t="s">
        <v>348</v>
      </c>
      <c r="C21" s="47"/>
      <c r="D21" s="104" t="s">
        <v>344</v>
      </c>
      <c r="E21" s="149">
        <v>0</v>
      </c>
      <c r="F21" s="149">
        <v>0</v>
      </c>
      <c r="G21" s="149">
        <v>0</v>
      </c>
    </row>
    <row r="22" spans="1:7" ht="11.25" customHeight="1">
      <c r="A22" s="102" t="s">
        <v>364</v>
      </c>
      <c r="B22" s="47" t="s">
        <v>349</v>
      </c>
      <c r="C22" s="47"/>
      <c r="D22" s="104" t="s">
        <v>344</v>
      </c>
      <c r="E22" s="149">
        <v>51.45</v>
      </c>
      <c r="F22" s="149">
        <v>54.81</v>
      </c>
      <c r="G22" s="149">
        <v>56.85</v>
      </c>
    </row>
    <row r="23" spans="1:7" ht="11.25" customHeight="1">
      <c r="A23" s="105" t="s">
        <v>365</v>
      </c>
      <c r="B23" s="47" t="s">
        <v>350</v>
      </c>
      <c r="C23" s="47"/>
      <c r="D23" s="104" t="s">
        <v>344</v>
      </c>
      <c r="E23" s="149">
        <v>0</v>
      </c>
      <c r="F23" s="149">
        <v>0</v>
      </c>
      <c r="G23" s="149">
        <v>0</v>
      </c>
    </row>
    <row r="24" spans="1:7" ht="11.25" customHeight="1">
      <c r="A24" s="102" t="s">
        <v>366</v>
      </c>
      <c r="B24" s="47" t="s">
        <v>351</v>
      </c>
      <c r="C24" s="47"/>
      <c r="D24" s="104" t="s">
        <v>344</v>
      </c>
      <c r="E24" s="149">
        <v>0</v>
      </c>
      <c r="F24" s="149">
        <v>0</v>
      </c>
      <c r="G24" s="149">
        <v>0</v>
      </c>
    </row>
    <row r="25" spans="1:7" ht="11.25" customHeight="1">
      <c r="A25" s="105" t="s">
        <v>367</v>
      </c>
      <c r="B25" s="47" t="s">
        <v>352</v>
      </c>
      <c r="C25" s="47"/>
      <c r="D25" s="104" t="s">
        <v>344</v>
      </c>
      <c r="E25" s="149">
        <v>0</v>
      </c>
      <c r="F25" s="149">
        <v>0</v>
      </c>
      <c r="G25" s="149">
        <v>0</v>
      </c>
    </row>
    <row r="26" spans="1:7" ht="11.25" customHeight="1">
      <c r="A26" s="102" t="s">
        <v>368</v>
      </c>
      <c r="B26" s="47" t="s">
        <v>353</v>
      </c>
      <c r="C26" s="47"/>
      <c r="D26" s="104" t="s">
        <v>344</v>
      </c>
      <c r="E26" s="149">
        <v>0</v>
      </c>
      <c r="F26" s="149">
        <v>0</v>
      </c>
      <c r="G26" s="149">
        <v>0</v>
      </c>
    </row>
    <row r="27" spans="1:7" ht="11.25" customHeight="1">
      <c r="A27" s="105" t="s">
        <v>369</v>
      </c>
      <c r="B27" s="47" t="s">
        <v>354</v>
      </c>
      <c r="C27" s="47"/>
      <c r="D27" s="104" t="s">
        <v>344</v>
      </c>
      <c r="E27" s="149">
        <v>0</v>
      </c>
      <c r="F27" s="149">
        <v>0</v>
      </c>
      <c r="G27" s="149">
        <v>0</v>
      </c>
    </row>
    <row r="28" spans="1:7" ht="11.25" customHeight="1">
      <c r="A28" s="102" t="s">
        <v>370</v>
      </c>
      <c r="B28" s="47" t="s">
        <v>355</v>
      </c>
      <c r="C28" s="47"/>
      <c r="D28" s="104" t="s">
        <v>344</v>
      </c>
      <c r="E28" s="149">
        <v>0</v>
      </c>
      <c r="F28" s="149">
        <v>0</v>
      </c>
      <c r="G28" s="149">
        <v>0</v>
      </c>
    </row>
    <row r="29" spans="1:7" ht="11.25" customHeight="1">
      <c r="A29" s="105" t="s">
        <v>371</v>
      </c>
      <c r="B29" s="47" t="s">
        <v>356</v>
      </c>
      <c r="C29" s="47"/>
      <c r="D29" s="104" t="s">
        <v>344</v>
      </c>
      <c r="E29" s="149">
        <v>0</v>
      </c>
      <c r="F29" s="149">
        <v>0</v>
      </c>
      <c r="G29" s="149">
        <v>0</v>
      </c>
    </row>
    <row r="30" spans="1:7" ht="11.25" customHeight="1">
      <c r="A30" s="102" t="s">
        <v>372</v>
      </c>
      <c r="B30" s="47" t="s">
        <v>357</v>
      </c>
      <c r="C30" s="47"/>
      <c r="D30" s="104" t="s">
        <v>344</v>
      </c>
      <c r="E30" s="149">
        <v>0</v>
      </c>
      <c r="F30" s="149">
        <v>0</v>
      </c>
      <c r="G30" s="149">
        <v>0</v>
      </c>
    </row>
  </sheetData>
  <sheetProtection password="8098" sheet="1" objects="1" scenarios="1"/>
  <mergeCells count="1">
    <mergeCell ref="D3:G3"/>
  </mergeCells>
  <dataValidations count="3">
    <dataValidation type="decimal" allowBlank="1" showInputMessage="1" showErrorMessage="1" errorTitle="Zadání" error="Jedná se o údaj v procentech v rozmezí 0 - 100 !" sqref="E17:G30">
      <formula1>0</formula1>
      <formula2>100</formula2>
    </dataValidation>
    <dataValidation type="decimal" allowBlank="1" showInputMessage="1" showErrorMessage="1" errorTitle="Zadání" error="Zadejte desetinné číslo !" sqref="E10:G12 E15:G15 E7:G7">
      <formula1>-999999999999999000000000000000</formula1>
      <formula2>9.99999999999999E+39</formula2>
    </dataValidation>
    <dataValidation type="whole" allowBlank="1" showInputMessage="1" showErrorMessage="1" errorTitle="Zadání" error="Zadejte celočíselnou hodnotu !" sqref="E6:G6 E8:G9 E13:G14">
      <formula1>-999999999999999000000000000000</formula1>
      <formula2>9.99999999999999E+39</formula2>
    </dataValidation>
  </dataValidations>
  <printOptions/>
  <pageMargins left="0.66" right="0.64" top="1" bottom="1" header="0.4921259845" footer="0.492125984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34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6"/>
    </sheetView>
  </sheetViews>
  <sheetFormatPr defaultColWidth="9.140625" defaultRowHeight="12"/>
  <cols>
    <col min="1" max="1" width="4.00390625" style="97" customWidth="1"/>
    <col min="2" max="2" width="7.421875" style="0" customWidth="1"/>
    <col min="3" max="3" width="36.7109375" style="0" customWidth="1"/>
    <col min="4" max="4" width="14.421875" style="101" customWidth="1"/>
    <col min="5" max="7" width="16.7109375" style="0" customWidth="1"/>
    <col min="8" max="9" width="9.140625" style="0" hidden="1" customWidth="1"/>
  </cols>
  <sheetData>
    <row r="1" spans="1:9" ht="15">
      <c r="A1" s="98"/>
      <c r="B1" s="98" t="s">
        <v>375</v>
      </c>
      <c r="I1" t="s">
        <v>433</v>
      </c>
    </row>
    <row r="2" spans="6:9" ht="15" customHeight="1">
      <c r="F2" s="61" t="s">
        <v>300</v>
      </c>
      <c r="G2" s="110">
        <f>IF('Základní údaje'!$E$33=2,IF(ISBLANK('Základní údaje'!$D$33)," ",IF(ISBLANK('Základní údaje'!$B$5),"",'Základní údaje'!$B$5)),"")</f>
      </c>
      <c r="I2" t="s">
        <v>434</v>
      </c>
    </row>
    <row r="3" spans="3:9" ht="21.75" customHeight="1">
      <c r="C3" s="71" t="s">
        <v>377</v>
      </c>
      <c r="D3" s="219">
        <f>IF('Základní údaje'!$E$33=2,IF(ISBLANK('Základní údaje'!$D$33),"",IF(ISBLANK('Základní údaje'!$B$6),"",'Základní údaje'!$B$6)),"")</f>
      </c>
      <c r="E3" s="219">
        <f>IF('Základní údaje'!C34=1,IF(ISBLANK('Základní údaje'!B34)," ",IF(ISBLANK('Základní údaje'!#REF!),"",'Základní údaje'!#REF!)),"")</f>
      </c>
      <c r="F3" s="219">
        <f>IF('Základní údaje'!D34=1,IF(ISBLANK('Základní údaje'!C34)," ",IF(ISBLANK('Základní údaje'!A6),"",'Základní údaje'!A6)),"")</f>
      </c>
      <c r="G3" s="219">
        <f>IF('Základní údaje'!E34=1,IF(ISBLANK('Základní údaje'!D34)," ",IF(ISBLANK('Základní údaje'!B6),"",'Základní údaje'!B6)),"")</f>
      </c>
      <c r="I3" t="s">
        <v>435</v>
      </c>
    </row>
    <row r="4" spans="3:9" ht="18" customHeight="1">
      <c r="C4" s="170" t="s">
        <v>425</v>
      </c>
      <c r="H4" s="131">
        <v>1</v>
      </c>
      <c r="I4" s="171" t="s">
        <v>437</v>
      </c>
    </row>
    <row r="5" spans="1:10" s="99" customFormat="1" ht="38.25" customHeight="1" thickBot="1">
      <c r="A5" s="111"/>
      <c r="B5" s="112" t="s">
        <v>337</v>
      </c>
      <c r="C5" s="113" t="str">
        <f>IF('Základní údaje'!$E$33=2,IF('Základní údaje'!$D$33=0," ",'Základní údaje'!$D$33)," ")</f>
        <v> </v>
      </c>
      <c r="D5" s="36" t="s">
        <v>436</v>
      </c>
      <c r="E5" s="36" t="s">
        <v>287</v>
      </c>
      <c r="F5" s="36" t="s">
        <v>288</v>
      </c>
      <c r="G5" s="37" t="s">
        <v>285</v>
      </c>
      <c r="H5" s="185"/>
      <c r="I5" s="185" t="s">
        <v>438</v>
      </c>
      <c r="J5" s="100"/>
    </row>
    <row r="6" spans="1:9" ht="21" customHeight="1">
      <c r="A6" s="103" t="s">
        <v>289</v>
      </c>
      <c r="B6" s="224" t="s">
        <v>416</v>
      </c>
      <c r="C6" s="225"/>
      <c r="D6" s="115" t="s">
        <v>432</v>
      </c>
      <c r="E6" s="152">
        <v>0</v>
      </c>
      <c r="F6" s="152">
        <v>0</v>
      </c>
      <c r="G6" s="152">
        <v>0</v>
      </c>
      <c r="I6" t="s">
        <v>439</v>
      </c>
    </row>
    <row r="7" spans="1:9" ht="19.5" customHeight="1">
      <c r="A7" s="137" t="s">
        <v>290</v>
      </c>
      <c r="B7" s="163" t="s">
        <v>420</v>
      </c>
      <c r="C7" s="163"/>
      <c r="D7" s="188"/>
      <c r="E7" s="153">
        <v>0</v>
      </c>
      <c r="F7" s="153">
        <v>0</v>
      </c>
      <c r="G7" s="153">
        <v>0</v>
      </c>
      <c r="H7" s="131">
        <v>1</v>
      </c>
      <c r="I7" s="171"/>
    </row>
    <row r="8" spans="1:7" ht="11.25" customHeight="1">
      <c r="A8" s="102" t="s">
        <v>291</v>
      </c>
      <c r="B8" s="47" t="s">
        <v>286</v>
      </c>
      <c r="C8" s="47"/>
      <c r="D8" s="104" t="s">
        <v>338</v>
      </c>
      <c r="E8" s="147">
        <v>0</v>
      </c>
      <c r="F8" s="147">
        <v>0</v>
      </c>
      <c r="G8" s="147">
        <f>IF('Základní údaje'!E33=2,IF('Základní údaje'!D33=0,0,'Rozvaha - Aktiva'!F7),0)</f>
        <v>0</v>
      </c>
    </row>
    <row r="9" spans="1:7" ht="11.25" customHeight="1">
      <c r="A9" s="103" t="s">
        <v>292</v>
      </c>
      <c r="B9" s="47" t="s">
        <v>418</v>
      </c>
      <c r="C9" s="47"/>
      <c r="D9" s="104" t="s">
        <v>338</v>
      </c>
      <c r="E9" s="147">
        <v>0</v>
      </c>
      <c r="F9" s="147">
        <v>0</v>
      </c>
      <c r="G9" s="147">
        <f>IF('Základní údaje'!E33=2,IF('Základní údaje'!D33=0,0,'Rozvaha - Pasiva'!D7),0)</f>
        <v>0</v>
      </c>
    </row>
    <row r="10" spans="1:9" ht="19.5" customHeight="1">
      <c r="A10" s="166" t="s">
        <v>293</v>
      </c>
      <c r="B10" s="163" t="s">
        <v>421</v>
      </c>
      <c r="C10" s="47"/>
      <c r="D10" s="188"/>
      <c r="E10" s="148">
        <v>0</v>
      </c>
      <c r="F10" s="148">
        <v>0</v>
      </c>
      <c r="G10" s="148">
        <v>0</v>
      </c>
      <c r="H10" s="131">
        <v>1</v>
      </c>
      <c r="I10" s="171"/>
    </row>
    <row r="11" spans="1:7" ht="9.75" customHeight="1">
      <c r="A11" s="167"/>
      <c r="B11" s="165" t="s">
        <v>431</v>
      </c>
      <c r="C11" s="38"/>
      <c r="D11" s="169" t="s">
        <v>424</v>
      </c>
      <c r="E11" s="168">
        <v>0</v>
      </c>
      <c r="F11" s="168">
        <v>0</v>
      </c>
      <c r="G11" s="168">
        <v>0</v>
      </c>
    </row>
    <row r="12" spans="1:7" ht="19.5" customHeight="1">
      <c r="A12" s="103" t="s">
        <v>294</v>
      </c>
      <c r="B12" s="224" t="s">
        <v>495</v>
      </c>
      <c r="C12" s="225"/>
      <c r="D12" s="104" t="s">
        <v>339</v>
      </c>
      <c r="E12" s="153">
        <v>0</v>
      </c>
      <c r="F12" s="153">
        <v>0</v>
      </c>
      <c r="G12" s="153">
        <v>0</v>
      </c>
    </row>
    <row r="13" spans="1:7" ht="21" customHeight="1">
      <c r="A13" s="137" t="s">
        <v>295</v>
      </c>
      <c r="B13" s="224" t="s">
        <v>496</v>
      </c>
      <c r="C13" s="225"/>
      <c r="D13" s="115" t="s">
        <v>338</v>
      </c>
      <c r="E13" s="154">
        <v>0</v>
      </c>
      <c r="F13" s="154">
        <v>0</v>
      </c>
      <c r="G13" s="154">
        <v>0</v>
      </c>
    </row>
    <row r="14" spans="1:7" ht="21" customHeight="1">
      <c r="A14" s="103" t="s">
        <v>296</v>
      </c>
      <c r="B14" s="220" t="s">
        <v>497</v>
      </c>
      <c r="C14" s="221"/>
      <c r="D14" s="115" t="s">
        <v>338</v>
      </c>
      <c r="E14" s="152">
        <v>0</v>
      </c>
      <c r="F14" s="152">
        <v>0</v>
      </c>
      <c r="G14" s="152">
        <v>0</v>
      </c>
    </row>
    <row r="15" spans="1:7" ht="11.25" customHeight="1">
      <c r="A15" s="103" t="s">
        <v>358</v>
      </c>
      <c r="B15" s="222" t="s">
        <v>414</v>
      </c>
      <c r="C15" s="223"/>
      <c r="D15" s="115" t="s">
        <v>338</v>
      </c>
      <c r="E15" s="152">
        <v>0</v>
      </c>
      <c r="F15" s="152">
        <v>0</v>
      </c>
      <c r="G15" s="152">
        <f>IF('Základní údaje'!E33=2,IF('Základní údaje'!D33=0,0,Výsledovka!D66),0)</f>
        <v>0</v>
      </c>
    </row>
    <row r="16" spans="1:7" ht="11.25" customHeight="1">
      <c r="A16" s="105" t="s">
        <v>359</v>
      </c>
      <c r="B16" s="126" t="s">
        <v>405</v>
      </c>
      <c r="C16" s="124"/>
      <c r="D16" s="107" t="s">
        <v>344</v>
      </c>
      <c r="E16" s="178">
        <v>0</v>
      </c>
      <c r="F16" s="178">
        <v>0</v>
      </c>
      <c r="G16" s="178">
        <v>0</v>
      </c>
    </row>
    <row r="17" spans="1:7" ht="11.25" customHeight="1">
      <c r="A17" s="102" t="s">
        <v>360</v>
      </c>
      <c r="B17" s="127" t="s">
        <v>406</v>
      </c>
      <c r="C17" s="123"/>
      <c r="D17" s="107" t="s">
        <v>344</v>
      </c>
      <c r="E17" s="178">
        <v>0</v>
      </c>
      <c r="F17" s="178">
        <v>0</v>
      </c>
      <c r="G17" s="178">
        <v>0</v>
      </c>
    </row>
    <row r="18" spans="1:7" ht="11.25" customHeight="1">
      <c r="A18" s="103" t="s">
        <v>361</v>
      </c>
      <c r="B18" s="127" t="s">
        <v>407</v>
      </c>
      <c r="C18" s="123"/>
      <c r="D18" s="115" t="s">
        <v>338</v>
      </c>
      <c r="E18" s="152">
        <v>0</v>
      </c>
      <c r="F18" s="152">
        <v>0</v>
      </c>
      <c r="G18" s="152">
        <v>0</v>
      </c>
    </row>
    <row r="19" spans="1:7" ht="11.25" customHeight="1" thickBot="1">
      <c r="A19" s="105" t="s">
        <v>362</v>
      </c>
      <c r="B19" s="128" t="s">
        <v>408</v>
      </c>
      <c r="C19" s="121"/>
      <c r="D19" s="125" t="s">
        <v>339</v>
      </c>
      <c r="E19" s="184">
        <v>0</v>
      </c>
      <c r="F19" s="184">
        <v>0</v>
      </c>
      <c r="G19" s="184">
        <v>0</v>
      </c>
    </row>
    <row r="20" spans="1:7" ht="11.25" customHeight="1">
      <c r="A20" s="142"/>
      <c r="B20" s="138" t="s">
        <v>415</v>
      </c>
      <c r="C20" s="139"/>
      <c r="D20" s="140"/>
      <c r="E20" s="141"/>
      <c r="F20" s="141"/>
      <c r="G20" s="141"/>
    </row>
    <row r="21" spans="1:7" ht="11.25" customHeight="1">
      <c r="A21" s="122" t="s">
        <v>363</v>
      </c>
      <c r="B21" s="106" t="s">
        <v>343</v>
      </c>
      <c r="C21" s="106"/>
      <c r="D21" s="107" t="s">
        <v>344</v>
      </c>
      <c r="E21" s="151">
        <v>0</v>
      </c>
      <c r="F21" s="151">
        <v>0</v>
      </c>
      <c r="G21" s="151">
        <v>0</v>
      </c>
    </row>
    <row r="22" spans="1:7" ht="11.25" customHeight="1">
      <c r="A22" s="102" t="s">
        <v>364</v>
      </c>
      <c r="B22" s="47" t="s">
        <v>345</v>
      </c>
      <c r="C22" s="47"/>
      <c r="D22" s="104" t="s">
        <v>344</v>
      </c>
      <c r="E22" s="149">
        <v>0</v>
      </c>
      <c r="F22" s="149">
        <v>0</v>
      </c>
      <c r="G22" s="149">
        <v>0</v>
      </c>
    </row>
    <row r="23" spans="1:7" ht="11.25" customHeight="1">
      <c r="A23" s="102" t="s">
        <v>365</v>
      </c>
      <c r="B23" s="47" t="s">
        <v>346</v>
      </c>
      <c r="C23" s="47"/>
      <c r="D23" s="104" t="s">
        <v>344</v>
      </c>
      <c r="E23" s="149">
        <v>0</v>
      </c>
      <c r="F23" s="149">
        <v>0</v>
      </c>
      <c r="G23" s="149">
        <v>0</v>
      </c>
    </row>
    <row r="24" spans="1:7" ht="11.25" customHeight="1">
      <c r="A24" s="102" t="s">
        <v>366</v>
      </c>
      <c r="B24" s="47" t="s">
        <v>347</v>
      </c>
      <c r="C24" s="47"/>
      <c r="D24" s="104" t="s">
        <v>344</v>
      </c>
      <c r="E24" s="149">
        <v>0</v>
      </c>
      <c r="F24" s="149">
        <v>0</v>
      </c>
      <c r="G24" s="149">
        <v>0</v>
      </c>
    </row>
    <row r="25" spans="1:7" ht="11.25" customHeight="1">
      <c r="A25" s="102" t="s">
        <v>367</v>
      </c>
      <c r="B25" s="47" t="s">
        <v>348</v>
      </c>
      <c r="C25" s="47"/>
      <c r="D25" s="104" t="s">
        <v>344</v>
      </c>
      <c r="E25" s="149">
        <v>0</v>
      </c>
      <c r="F25" s="149">
        <v>0</v>
      </c>
      <c r="G25" s="149">
        <v>0</v>
      </c>
    </row>
    <row r="26" spans="1:7" ht="11.25" customHeight="1">
      <c r="A26" s="114" t="s">
        <v>368</v>
      </c>
      <c r="B26" s="47" t="s">
        <v>349</v>
      </c>
      <c r="C26" s="47"/>
      <c r="D26" s="104" t="s">
        <v>344</v>
      </c>
      <c r="E26" s="149">
        <v>0</v>
      </c>
      <c r="F26" s="149">
        <v>0</v>
      </c>
      <c r="G26" s="149">
        <v>0</v>
      </c>
    </row>
    <row r="27" spans="1:7" ht="11.25" customHeight="1">
      <c r="A27" s="122" t="s">
        <v>369</v>
      </c>
      <c r="B27" s="47" t="s">
        <v>350</v>
      </c>
      <c r="C27" s="47"/>
      <c r="D27" s="104" t="s">
        <v>344</v>
      </c>
      <c r="E27" s="149">
        <v>0</v>
      </c>
      <c r="F27" s="149">
        <v>0</v>
      </c>
      <c r="G27" s="149">
        <v>0</v>
      </c>
    </row>
    <row r="28" spans="1:7" ht="11.25" customHeight="1">
      <c r="A28" s="102" t="s">
        <v>370</v>
      </c>
      <c r="B28" s="47" t="s">
        <v>351</v>
      </c>
      <c r="C28" s="47"/>
      <c r="D28" s="104" t="s">
        <v>344</v>
      </c>
      <c r="E28" s="149">
        <v>0</v>
      </c>
      <c r="F28" s="149">
        <v>0</v>
      </c>
      <c r="G28" s="149">
        <v>0</v>
      </c>
    </row>
    <row r="29" spans="1:7" ht="11.25" customHeight="1">
      <c r="A29" s="102" t="s">
        <v>371</v>
      </c>
      <c r="B29" s="47" t="s">
        <v>352</v>
      </c>
      <c r="C29" s="47"/>
      <c r="D29" s="104" t="s">
        <v>344</v>
      </c>
      <c r="E29" s="149">
        <v>0</v>
      </c>
      <c r="F29" s="149">
        <v>0</v>
      </c>
      <c r="G29" s="149">
        <v>0</v>
      </c>
    </row>
    <row r="30" spans="1:7" ht="11.25" customHeight="1">
      <c r="A30" s="102" t="s">
        <v>372</v>
      </c>
      <c r="B30" s="47" t="s">
        <v>353</v>
      </c>
      <c r="C30" s="47"/>
      <c r="D30" s="104" t="s">
        <v>344</v>
      </c>
      <c r="E30" s="149">
        <v>0</v>
      </c>
      <c r="F30" s="149">
        <v>0</v>
      </c>
      <c r="G30" s="149">
        <v>0</v>
      </c>
    </row>
    <row r="31" spans="1:7" ht="11.25" customHeight="1">
      <c r="A31" s="102" t="s">
        <v>373</v>
      </c>
      <c r="B31" s="47" t="s">
        <v>354</v>
      </c>
      <c r="C31" s="47"/>
      <c r="D31" s="104" t="s">
        <v>344</v>
      </c>
      <c r="E31" s="149">
        <v>0</v>
      </c>
      <c r="F31" s="149">
        <v>0</v>
      </c>
      <c r="G31" s="149">
        <v>0</v>
      </c>
    </row>
    <row r="32" spans="1:7" ht="11.25" customHeight="1">
      <c r="A32" s="102" t="s">
        <v>374</v>
      </c>
      <c r="B32" s="47" t="s">
        <v>355</v>
      </c>
      <c r="C32" s="47"/>
      <c r="D32" s="104" t="s">
        <v>344</v>
      </c>
      <c r="E32" s="149">
        <v>0</v>
      </c>
      <c r="F32" s="149">
        <v>0</v>
      </c>
      <c r="G32" s="149">
        <v>0</v>
      </c>
    </row>
    <row r="33" spans="1:7" ht="11.25" customHeight="1">
      <c r="A33" s="102" t="s">
        <v>376</v>
      </c>
      <c r="B33" s="47" t="s">
        <v>356</v>
      </c>
      <c r="C33" s="47"/>
      <c r="D33" s="104" t="s">
        <v>344</v>
      </c>
      <c r="E33" s="149">
        <v>0</v>
      </c>
      <c r="F33" s="149">
        <v>0</v>
      </c>
      <c r="G33" s="149">
        <v>0</v>
      </c>
    </row>
    <row r="34" spans="1:7" ht="11.25" customHeight="1">
      <c r="A34" s="102" t="s">
        <v>381</v>
      </c>
      <c r="B34" s="47" t="s">
        <v>357</v>
      </c>
      <c r="C34" s="47"/>
      <c r="D34" s="104" t="s">
        <v>344</v>
      </c>
      <c r="E34" s="149">
        <v>0</v>
      </c>
      <c r="F34" s="149">
        <v>0</v>
      </c>
      <c r="G34" s="149">
        <v>0</v>
      </c>
    </row>
  </sheetData>
  <sheetProtection password="8098" sheet="1" objects="1" scenarios="1"/>
  <mergeCells count="6">
    <mergeCell ref="D3:G3"/>
    <mergeCell ref="B14:C14"/>
    <mergeCell ref="B15:C15"/>
    <mergeCell ref="B6:C6"/>
    <mergeCell ref="B13:C13"/>
    <mergeCell ref="B12:C12"/>
  </mergeCells>
  <dataValidations count="4">
    <dataValidation type="decimal" allowBlank="1" showInputMessage="1" showErrorMessage="1" errorTitle="Zadání" error="Jedná se o údaj v procentech v rozmezí 0 - 100 !" sqref="E21:G34">
      <formula1>0</formula1>
      <formula2>100</formula2>
    </dataValidation>
    <dataValidation type="decimal" allowBlank="1" showInputMessage="1" showErrorMessage="1" errorTitle="Zadání" error="Jedná se o údaj v procentech v rozmezí 0 - 100 !" sqref="E16:G17">
      <formula1>0</formula1>
      <formula2>100</formula2>
    </dataValidation>
    <dataValidation type="decimal" allowBlank="1" showInputMessage="1" showErrorMessage="1" errorTitle="Zadání" error="Zadejte desetinné číslo !" sqref="E10:G10 E7:G7 E19:G19">
      <formula1>-999999999999999000000000000000</formula1>
      <formula2>9.99999999999999E+39</formula2>
    </dataValidation>
    <dataValidation type="whole" allowBlank="1" showInputMessage="1" showErrorMessage="1" errorTitle="Zadání" error="Zadejte celočíslenou hodnotu !" sqref="E18:G18 E13:G15 E8:G9 E6:G6">
      <formula1>-999999999999999000000000000000</formula1>
      <formula2>9.99999999999999E+39</formula2>
    </dataValidation>
  </dataValidations>
  <printOptions/>
  <pageMargins left="0.62" right="0.67" top="1" bottom="1" header="0.4921259845" footer="0.492125984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K2558"/>
  <sheetViews>
    <sheetView showGridLines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140625" defaultRowHeight="12"/>
  <cols>
    <col min="1" max="1" width="4.8515625" style="97" customWidth="1"/>
    <col min="2" max="2" width="59.28125" style="0" customWidth="1"/>
    <col min="3" max="3" width="19.421875" style="101" customWidth="1"/>
    <col min="4" max="4" width="9.8515625" style="0" bestFit="1" customWidth="1"/>
    <col min="6" max="6" width="23.421875" style="0" customWidth="1"/>
    <col min="7" max="7" width="13.7109375" style="0" customWidth="1"/>
    <col min="8" max="8" width="12.8515625" style="0" customWidth="1"/>
    <col min="9" max="9" width="11.00390625" style="0" customWidth="1"/>
    <col min="11" max="11" width="14.00390625" style="0" customWidth="1"/>
  </cols>
  <sheetData>
    <row r="1" spans="1:2" ht="15">
      <c r="A1" s="98"/>
      <c r="B1" s="98" t="s">
        <v>426</v>
      </c>
    </row>
    <row r="2" spans="2:7" ht="15" customHeight="1">
      <c r="B2" s="61" t="s">
        <v>300</v>
      </c>
      <c r="C2" s="110">
        <f>IF(ISBLANK('Základní údaje'!D34),"",IF(ISBLANK('Základní údaje'!B5),"",'Základní údaje'!B5))</f>
        <v>10000500</v>
      </c>
      <c r="F2" s="61"/>
      <c r="G2" s="110"/>
    </row>
    <row r="3" spans="2:9" ht="21" customHeight="1">
      <c r="B3" s="71" t="s">
        <v>377</v>
      </c>
      <c r="C3" s="219" t="str">
        <f>IF(ISBLANK('Základní údaje'!D34),"",IF(ISBLANK('Základní údaje'!B6),"",'Základní údaje'!B6))</f>
        <v>CONSUS investiční fond, a. s.</v>
      </c>
      <c r="D3" s="226">
        <f>IF(ISBLANK('Základní údaje'!E35),"",IF(ISBLANK('Základní údaje'!C6),"",'Základní údaje'!C6))</f>
      </c>
      <c r="E3" s="226"/>
      <c r="F3" s="226">
        <f>IF(ISBLANK('Základní údaje'!F35),"",IF(ISBLANK('Základní údaje'!D6),"",'Základní údaje'!D6))</f>
      </c>
      <c r="G3" s="226">
        <f>IF(ISBLANK('Základní údaje'!G35),"",IF(ISBLANK('Základní údaje'!E6),"",'Základní údaje'!E6))</f>
      </c>
      <c r="H3" s="226">
        <f>IF(ISBLANK('Základní údaje'!H35),"",IF(ISBLANK('Základní údaje'!F6),"",'Základní údaje'!F6))</f>
      </c>
      <c r="I3" s="118"/>
    </row>
    <row r="4" spans="2:3" ht="15" customHeight="1">
      <c r="B4" s="120" t="s">
        <v>337</v>
      </c>
      <c r="C4" s="119">
        <f>IF(ISBLANK('Základní údaje'!D34),"",'Základní údaje'!D34)</f>
        <v>37072</v>
      </c>
    </row>
    <row r="5" spans="1:10" s="99" customFormat="1" ht="45.75" customHeight="1" thickBot="1">
      <c r="A5" s="116"/>
      <c r="B5" s="117" t="s">
        <v>378</v>
      </c>
      <c r="C5" s="36" t="s">
        <v>429</v>
      </c>
      <c r="D5" s="36" t="s">
        <v>379</v>
      </c>
      <c r="E5" s="36" t="s">
        <v>491</v>
      </c>
      <c r="F5" s="36" t="s">
        <v>380</v>
      </c>
      <c r="G5" s="36" t="s">
        <v>422</v>
      </c>
      <c r="H5" s="36" t="s">
        <v>423</v>
      </c>
      <c r="I5" s="100"/>
      <c r="J5" s="100"/>
    </row>
    <row r="6" spans="1:11" ht="15.75" customHeight="1">
      <c r="A6" s="105" t="s">
        <v>289</v>
      </c>
      <c r="B6" s="189" t="s">
        <v>613</v>
      </c>
      <c r="C6" s="179" t="s">
        <v>614</v>
      </c>
      <c r="D6" s="187" t="s">
        <v>615</v>
      </c>
      <c r="E6" s="187" t="s">
        <v>616</v>
      </c>
      <c r="F6" s="190" t="str">
        <f aca="true" t="shared" si="0" ref="F6:F70">IF(E6="AD","Domácí akcie",IF(E6="PLD","Domácí podílové listy",IF(E6="DD","Domácí dluhopisy",IF(E6="PP","Pokladniční poukázky",IF(E6="HZL","Hypoteční zástavní listy",IF(E6="AZ","Zahraniční akcie",IF(E6="PLZ","Zahraniční podílové listy",IF(E6="DZ","Zahraniční dluhopisy",""))))))))</f>
        <v>Domácí akcie</v>
      </c>
      <c r="G6" s="151">
        <v>5.15</v>
      </c>
      <c r="H6" s="151"/>
      <c r="I6" s="171"/>
      <c r="J6" s="171"/>
      <c r="K6" s="186"/>
    </row>
    <row r="7" spans="1:10" ht="15.75" customHeight="1">
      <c r="A7" s="105" t="s">
        <v>290</v>
      </c>
      <c r="B7" s="156" t="s">
        <v>617</v>
      </c>
      <c r="C7" s="179" t="s">
        <v>618</v>
      </c>
      <c r="D7" s="187" t="s">
        <v>615</v>
      </c>
      <c r="E7" s="187" t="s">
        <v>616</v>
      </c>
      <c r="F7" s="190" t="str">
        <f t="shared" si="0"/>
        <v>Domácí akcie</v>
      </c>
      <c r="G7" s="151">
        <v>8.9</v>
      </c>
      <c r="H7" s="151"/>
      <c r="I7" s="171"/>
      <c r="J7" s="171"/>
    </row>
    <row r="8" spans="1:10" ht="15.75" customHeight="1">
      <c r="A8" s="105" t="s">
        <v>291</v>
      </c>
      <c r="B8" s="157" t="s">
        <v>619</v>
      </c>
      <c r="C8" s="180" t="s">
        <v>620</v>
      </c>
      <c r="D8" s="187" t="s">
        <v>615</v>
      </c>
      <c r="E8" s="187" t="s">
        <v>616</v>
      </c>
      <c r="F8" s="190" t="str">
        <f t="shared" si="0"/>
        <v>Domácí akcie</v>
      </c>
      <c r="G8" s="149">
        <v>2.55</v>
      </c>
      <c r="H8" s="149"/>
      <c r="I8" s="171"/>
      <c r="J8" s="171"/>
    </row>
    <row r="9" spans="1:10" ht="15.75" customHeight="1">
      <c r="A9" s="105" t="s">
        <v>292</v>
      </c>
      <c r="B9" s="157" t="s">
        <v>621</v>
      </c>
      <c r="C9" s="179" t="s">
        <v>623</v>
      </c>
      <c r="D9" s="187" t="s">
        <v>615</v>
      </c>
      <c r="E9" s="187" t="s">
        <v>616</v>
      </c>
      <c r="F9" s="190" t="str">
        <f t="shared" si="0"/>
        <v>Domácí akcie</v>
      </c>
      <c r="G9" s="151">
        <v>1.41</v>
      </c>
      <c r="H9" s="149"/>
      <c r="I9" s="171"/>
      <c r="J9" s="171"/>
    </row>
    <row r="10" spans="1:10" ht="15.75" customHeight="1">
      <c r="A10" s="105" t="s">
        <v>293</v>
      </c>
      <c r="B10" s="158" t="s">
        <v>622</v>
      </c>
      <c r="C10" s="180" t="s">
        <v>624</v>
      </c>
      <c r="D10" s="187" t="s">
        <v>615</v>
      </c>
      <c r="E10" s="187" t="s">
        <v>616</v>
      </c>
      <c r="F10" s="190" t="str">
        <f t="shared" si="0"/>
        <v>Domácí akcie</v>
      </c>
      <c r="G10" s="149">
        <v>0.99</v>
      </c>
      <c r="H10" s="149"/>
      <c r="I10" s="171"/>
      <c r="J10" s="171"/>
    </row>
    <row r="11" spans="1:10" ht="15.75" customHeight="1">
      <c r="A11" s="105" t="s">
        <v>294</v>
      </c>
      <c r="B11" s="158" t="s">
        <v>625</v>
      </c>
      <c r="C11" s="180" t="s">
        <v>626</v>
      </c>
      <c r="D11" s="187" t="s">
        <v>615</v>
      </c>
      <c r="E11" s="187" t="s">
        <v>616</v>
      </c>
      <c r="F11" s="190" t="str">
        <f t="shared" si="0"/>
        <v>Domácí akcie</v>
      </c>
      <c r="G11" s="149">
        <v>6.75</v>
      </c>
      <c r="H11" s="149"/>
      <c r="I11" s="171"/>
      <c r="J11" s="171"/>
    </row>
    <row r="12" spans="1:10" ht="15.75" customHeight="1">
      <c r="A12" s="105" t="s">
        <v>295</v>
      </c>
      <c r="B12" s="158" t="s">
        <v>627</v>
      </c>
      <c r="C12" s="180" t="s">
        <v>628</v>
      </c>
      <c r="D12" s="187" t="s">
        <v>615</v>
      </c>
      <c r="E12" s="187" t="s">
        <v>629</v>
      </c>
      <c r="F12" s="190" t="str">
        <f t="shared" si="0"/>
        <v>Domácí dluhopisy</v>
      </c>
      <c r="G12" s="149">
        <v>1.04</v>
      </c>
      <c r="H12" s="149"/>
      <c r="I12" s="171"/>
      <c r="J12" s="171"/>
    </row>
    <row r="13" spans="1:10" ht="15.75" customHeight="1">
      <c r="A13" s="105" t="s">
        <v>296</v>
      </c>
      <c r="B13" s="158" t="s">
        <v>630</v>
      </c>
      <c r="C13" s="180" t="s">
        <v>631</v>
      </c>
      <c r="D13" s="187" t="s">
        <v>615</v>
      </c>
      <c r="E13" s="187" t="s">
        <v>616</v>
      </c>
      <c r="F13" s="190" t="str">
        <f t="shared" si="0"/>
        <v>Domácí akcie</v>
      </c>
      <c r="G13" s="149">
        <v>4.75</v>
      </c>
      <c r="H13" s="149"/>
      <c r="I13" s="171"/>
      <c r="J13" s="171"/>
    </row>
    <row r="14" spans="1:10" ht="15.75" customHeight="1">
      <c r="A14" s="105" t="s">
        <v>358</v>
      </c>
      <c r="B14" s="158" t="s">
        <v>632</v>
      </c>
      <c r="C14" s="180" t="s">
        <v>633</v>
      </c>
      <c r="D14" s="187" t="s">
        <v>615</v>
      </c>
      <c r="E14" s="187" t="s">
        <v>616</v>
      </c>
      <c r="F14" s="190" t="str">
        <f t="shared" si="0"/>
        <v>Domácí akcie</v>
      </c>
      <c r="G14" s="149">
        <v>6.24</v>
      </c>
      <c r="H14" s="149"/>
      <c r="I14" s="171"/>
      <c r="J14" s="171"/>
    </row>
    <row r="15" spans="1:10" ht="15.75" customHeight="1">
      <c r="A15" s="105" t="s">
        <v>359</v>
      </c>
      <c r="B15" s="158"/>
      <c r="C15" s="180"/>
      <c r="D15" s="187"/>
      <c r="E15" s="187"/>
      <c r="F15" s="190">
        <f t="shared" si="0"/>
      </c>
      <c r="G15" s="149"/>
      <c r="H15" s="149"/>
      <c r="I15" s="171"/>
      <c r="J15" s="171"/>
    </row>
    <row r="16" spans="1:10" ht="15.75" customHeight="1">
      <c r="A16" s="105" t="s">
        <v>360</v>
      </c>
      <c r="B16" s="159"/>
      <c r="C16" s="181"/>
      <c r="D16" s="187"/>
      <c r="E16" s="187"/>
      <c r="F16" s="190">
        <f t="shared" si="0"/>
      </c>
      <c r="G16" s="155"/>
      <c r="H16" s="149"/>
      <c r="I16" s="171"/>
      <c r="J16" s="171"/>
    </row>
    <row r="17" spans="1:10" ht="15.75" customHeight="1">
      <c r="A17" s="105" t="s">
        <v>361</v>
      </c>
      <c r="B17" s="159"/>
      <c r="C17" s="181"/>
      <c r="D17" s="187"/>
      <c r="E17" s="187"/>
      <c r="F17" s="190">
        <f t="shared" si="0"/>
      </c>
      <c r="G17" s="162"/>
      <c r="H17" s="149"/>
      <c r="I17" s="171"/>
      <c r="J17" s="171"/>
    </row>
    <row r="18" spans="1:10" ht="15.75" customHeight="1">
      <c r="A18" s="105" t="s">
        <v>362</v>
      </c>
      <c r="B18" s="160"/>
      <c r="C18" s="181"/>
      <c r="D18" s="187"/>
      <c r="E18" s="187"/>
      <c r="F18" s="190">
        <f t="shared" si="0"/>
      </c>
      <c r="G18" s="155"/>
      <c r="H18" s="149"/>
      <c r="I18" s="171"/>
      <c r="J18" s="171"/>
    </row>
    <row r="19" spans="1:10" ht="15.75" customHeight="1">
      <c r="A19" s="105" t="s">
        <v>363</v>
      </c>
      <c r="B19" s="157"/>
      <c r="C19" s="179"/>
      <c r="D19" s="187"/>
      <c r="E19" s="187"/>
      <c r="F19" s="190">
        <f t="shared" si="0"/>
      </c>
      <c r="G19" s="151"/>
      <c r="H19" s="149"/>
      <c r="I19" s="171"/>
      <c r="J19" s="171"/>
    </row>
    <row r="20" spans="1:10" ht="15.75" customHeight="1">
      <c r="A20" s="105" t="s">
        <v>364</v>
      </c>
      <c r="B20" s="158"/>
      <c r="C20" s="180"/>
      <c r="D20" s="187"/>
      <c r="E20" s="187"/>
      <c r="F20" s="190">
        <f t="shared" si="0"/>
      </c>
      <c r="G20" s="149"/>
      <c r="H20" s="149"/>
      <c r="I20" s="171"/>
      <c r="J20" s="171"/>
    </row>
    <row r="21" spans="1:10" ht="15.75" customHeight="1">
      <c r="A21" s="105" t="s">
        <v>365</v>
      </c>
      <c r="B21" s="158"/>
      <c r="C21" s="180"/>
      <c r="D21" s="187"/>
      <c r="E21" s="187"/>
      <c r="F21" s="190">
        <f t="shared" si="0"/>
      </c>
      <c r="G21" s="149"/>
      <c r="H21" s="149"/>
      <c r="I21" s="171"/>
      <c r="J21" s="171"/>
    </row>
    <row r="22" spans="1:10" ht="15.75" customHeight="1">
      <c r="A22" s="105" t="s">
        <v>366</v>
      </c>
      <c r="B22" s="158"/>
      <c r="C22" s="180"/>
      <c r="D22" s="187"/>
      <c r="E22" s="187"/>
      <c r="F22" s="190">
        <f t="shared" si="0"/>
      </c>
      <c r="G22" s="149"/>
      <c r="H22" s="149"/>
      <c r="I22" s="171"/>
      <c r="J22" s="171"/>
    </row>
    <row r="23" spans="1:10" ht="15.75" customHeight="1">
      <c r="A23" s="105" t="s">
        <v>367</v>
      </c>
      <c r="B23" s="158"/>
      <c r="C23" s="180"/>
      <c r="D23" s="187"/>
      <c r="E23" s="187"/>
      <c r="F23" s="190">
        <f t="shared" si="0"/>
      </c>
      <c r="G23" s="149"/>
      <c r="H23" s="149"/>
      <c r="I23" s="171"/>
      <c r="J23" s="171"/>
    </row>
    <row r="24" spans="1:10" ht="15.75" customHeight="1">
      <c r="A24" s="105" t="s">
        <v>368</v>
      </c>
      <c r="B24" s="158"/>
      <c r="C24" s="180"/>
      <c r="D24" s="187"/>
      <c r="E24" s="187"/>
      <c r="F24" s="190">
        <f t="shared" si="0"/>
      </c>
      <c r="G24" s="149"/>
      <c r="H24" s="149"/>
      <c r="I24" s="171"/>
      <c r="J24" s="171"/>
    </row>
    <row r="25" spans="1:10" ht="15.75" customHeight="1">
      <c r="A25" s="105" t="s">
        <v>369</v>
      </c>
      <c r="B25" s="158"/>
      <c r="C25" s="180"/>
      <c r="D25" s="187"/>
      <c r="E25" s="187"/>
      <c r="F25" s="190">
        <f t="shared" si="0"/>
      </c>
      <c r="G25" s="149"/>
      <c r="H25" s="149"/>
      <c r="I25" s="171"/>
      <c r="J25" s="171"/>
    </row>
    <row r="26" spans="1:10" ht="15.75" customHeight="1">
      <c r="A26" s="105" t="s">
        <v>370</v>
      </c>
      <c r="B26" s="158"/>
      <c r="C26" s="180"/>
      <c r="D26" s="187"/>
      <c r="E26" s="187"/>
      <c r="F26" s="190">
        <f t="shared" si="0"/>
      </c>
      <c r="G26" s="149"/>
      <c r="H26" s="149"/>
      <c r="I26" s="171"/>
      <c r="J26" s="171"/>
    </row>
    <row r="27" spans="1:10" ht="15.75" customHeight="1">
      <c r="A27" s="105" t="s">
        <v>371</v>
      </c>
      <c r="B27" s="158"/>
      <c r="C27" s="180"/>
      <c r="D27" s="187"/>
      <c r="E27" s="187"/>
      <c r="F27" s="190">
        <f t="shared" si="0"/>
      </c>
      <c r="G27" s="149"/>
      <c r="H27" s="149"/>
      <c r="I27" s="171"/>
      <c r="J27" s="171"/>
    </row>
    <row r="28" spans="1:10" ht="15.75" customHeight="1">
      <c r="A28" s="105" t="s">
        <v>372</v>
      </c>
      <c r="B28" s="158"/>
      <c r="C28" s="180"/>
      <c r="D28" s="187"/>
      <c r="E28" s="187"/>
      <c r="F28" s="190">
        <f t="shared" si="0"/>
      </c>
      <c r="G28" s="149"/>
      <c r="H28" s="149"/>
      <c r="I28" s="171"/>
      <c r="J28" s="171"/>
    </row>
    <row r="29" spans="1:10" ht="15.75" customHeight="1">
      <c r="A29" s="105" t="s">
        <v>373</v>
      </c>
      <c r="B29" s="158"/>
      <c r="C29" s="180"/>
      <c r="D29" s="187"/>
      <c r="E29" s="187"/>
      <c r="F29" s="190">
        <f t="shared" si="0"/>
      </c>
      <c r="G29" s="149"/>
      <c r="H29" s="149"/>
      <c r="I29" s="171"/>
      <c r="J29" s="171"/>
    </row>
    <row r="30" spans="1:10" ht="15.75" customHeight="1">
      <c r="A30" s="105" t="s">
        <v>374</v>
      </c>
      <c r="B30" s="158"/>
      <c r="C30" s="180"/>
      <c r="D30" s="187"/>
      <c r="E30" s="187"/>
      <c r="F30" s="190">
        <f t="shared" si="0"/>
      </c>
      <c r="G30" s="149"/>
      <c r="H30" s="149"/>
      <c r="I30" s="171"/>
      <c r="J30" s="171"/>
    </row>
    <row r="31" spans="1:10" ht="15.75" customHeight="1">
      <c r="A31" s="105" t="s">
        <v>376</v>
      </c>
      <c r="B31" s="158"/>
      <c r="C31" s="180"/>
      <c r="D31" s="187"/>
      <c r="E31" s="187"/>
      <c r="F31" s="190">
        <f t="shared" si="0"/>
      </c>
      <c r="G31" s="149"/>
      <c r="H31" s="149"/>
      <c r="I31" s="171"/>
      <c r="J31" s="171"/>
    </row>
    <row r="32" spans="1:10" ht="15.75" customHeight="1">
      <c r="A32" s="105" t="s">
        <v>381</v>
      </c>
      <c r="B32" s="158"/>
      <c r="C32" s="180"/>
      <c r="D32" s="187"/>
      <c r="E32" s="187"/>
      <c r="F32" s="190">
        <f t="shared" si="0"/>
      </c>
      <c r="G32" s="149"/>
      <c r="H32" s="149"/>
      <c r="I32" s="171"/>
      <c r="J32" s="171"/>
    </row>
    <row r="33" spans="1:10" ht="15.75" customHeight="1">
      <c r="A33" s="105" t="s">
        <v>382</v>
      </c>
      <c r="B33" s="161"/>
      <c r="C33" s="180"/>
      <c r="D33" s="187"/>
      <c r="E33" s="187"/>
      <c r="F33" s="190">
        <f t="shared" si="0"/>
      </c>
      <c r="G33" s="149"/>
      <c r="H33" s="149"/>
      <c r="I33" s="171"/>
      <c r="J33" s="171"/>
    </row>
    <row r="34" spans="1:10" ht="15.75" customHeight="1">
      <c r="A34" s="105" t="s">
        <v>383</v>
      </c>
      <c r="B34" s="161"/>
      <c r="C34" s="180"/>
      <c r="D34" s="187"/>
      <c r="E34" s="187"/>
      <c r="F34" s="190">
        <f t="shared" si="0"/>
      </c>
      <c r="G34" s="149"/>
      <c r="H34" s="149"/>
      <c r="I34" s="171"/>
      <c r="J34" s="171"/>
    </row>
    <row r="35" spans="1:10" ht="15.75" customHeight="1">
      <c r="A35" s="105" t="s">
        <v>384</v>
      </c>
      <c r="B35" s="161"/>
      <c r="C35" s="180"/>
      <c r="D35" s="187"/>
      <c r="E35" s="187"/>
      <c r="F35" s="190">
        <f t="shared" si="0"/>
      </c>
      <c r="G35" s="149"/>
      <c r="H35" s="149"/>
      <c r="I35" s="171"/>
      <c r="J35" s="171"/>
    </row>
    <row r="36" spans="1:10" ht="15.75" customHeight="1">
      <c r="A36" s="105" t="s">
        <v>385</v>
      </c>
      <c r="B36" s="161"/>
      <c r="C36" s="180"/>
      <c r="D36" s="187"/>
      <c r="E36" s="187"/>
      <c r="F36" s="190">
        <f t="shared" si="0"/>
      </c>
      <c r="G36" s="149"/>
      <c r="H36" s="149"/>
      <c r="I36" s="171"/>
      <c r="J36" s="171"/>
    </row>
    <row r="37" spans="1:10" ht="15.75" customHeight="1">
      <c r="A37" s="105" t="s">
        <v>386</v>
      </c>
      <c r="B37" s="161"/>
      <c r="C37" s="180"/>
      <c r="D37" s="187"/>
      <c r="E37" s="187"/>
      <c r="F37" s="190">
        <f t="shared" si="0"/>
      </c>
      <c r="G37" s="149"/>
      <c r="H37" s="149"/>
      <c r="I37" s="171"/>
      <c r="J37" s="171"/>
    </row>
    <row r="38" spans="1:10" ht="15.75" customHeight="1">
      <c r="A38" s="105" t="s">
        <v>387</v>
      </c>
      <c r="B38" s="161"/>
      <c r="C38" s="180"/>
      <c r="D38" s="187"/>
      <c r="E38" s="187"/>
      <c r="F38" s="190">
        <f t="shared" si="0"/>
      </c>
      <c r="G38" s="149"/>
      <c r="H38" s="149"/>
      <c r="I38" s="171"/>
      <c r="J38" s="171"/>
    </row>
    <row r="39" spans="1:10" ht="15.75" customHeight="1">
      <c r="A39" s="105" t="s">
        <v>388</v>
      </c>
      <c r="B39" s="161"/>
      <c r="C39" s="180"/>
      <c r="D39" s="187"/>
      <c r="E39" s="187"/>
      <c r="F39" s="190">
        <f t="shared" si="0"/>
      </c>
      <c r="G39" s="149"/>
      <c r="H39" s="149"/>
      <c r="I39" s="171"/>
      <c r="J39" s="171"/>
    </row>
    <row r="40" spans="1:10" ht="15.75" customHeight="1">
      <c r="A40" s="105" t="s">
        <v>389</v>
      </c>
      <c r="B40" s="161"/>
      <c r="C40" s="180"/>
      <c r="D40" s="187"/>
      <c r="E40" s="187"/>
      <c r="F40" s="190">
        <f t="shared" si="0"/>
      </c>
      <c r="G40" s="149"/>
      <c r="H40" s="149"/>
      <c r="I40" s="171"/>
      <c r="J40" s="171"/>
    </row>
    <row r="41" spans="1:10" ht="15.75" customHeight="1">
      <c r="A41" s="105" t="s">
        <v>390</v>
      </c>
      <c r="B41" s="161"/>
      <c r="C41" s="180"/>
      <c r="D41" s="187"/>
      <c r="E41" s="187"/>
      <c r="F41" s="190">
        <f t="shared" si="0"/>
      </c>
      <c r="G41" s="149"/>
      <c r="H41" s="149"/>
      <c r="I41" s="171"/>
      <c r="J41" s="171"/>
    </row>
    <row r="42" spans="1:10" ht="15.75" customHeight="1">
      <c r="A42" s="105" t="s">
        <v>391</v>
      </c>
      <c r="B42" s="161"/>
      <c r="C42" s="180"/>
      <c r="D42" s="187"/>
      <c r="E42" s="187"/>
      <c r="F42" s="190">
        <f t="shared" si="0"/>
      </c>
      <c r="G42" s="149"/>
      <c r="H42" s="149"/>
      <c r="I42" s="171"/>
      <c r="J42" s="171"/>
    </row>
    <row r="43" spans="1:10" ht="15.75" customHeight="1">
      <c r="A43" s="105" t="s">
        <v>392</v>
      </c>
      <c r="B43" s="161"/>
      <c r="C43" s="180"/>
      <c r="D43" s="187"/>
      <c r="E43" s="187"/>
      <c r="F43" s="190">
        <f t="shared" si="0"/>
      </c>
      <c r="G43" s="149"/>
      <c r="H43" s="149"/>
      <c r="I43" s="171"/>
      <c r="J43" s="171"/>
    </row>
    <row r="44" spans="1:10" ht="15.75" customHeight="1">
      <c r="A44" s="105" t="s">
        <v>393</v>
      </c>
      <c r="B44" s="161"/>
      <c r="C44" s="180"/>
      <c r="D44" s="187"/>
      <c r="E44" s="187"/>
      <c r="F44" s="190">
        <f t="shared" si="0"/>
      </c>
      <c r="G44" s="149"/>
      <c r="H44" s="149"/>
      <c r="I44" s="171"/>
      <c r="J44" s="171"/>
    </row>
    <row r="45" spans="1:10" ht="15.75" customHeight="1">
      <c r="A45" s="105" t="s">
        <v>394</v>
      </c>
      <c r="B45" s="161"/>
      <c r="C45" s="180"/>
      <c r="D45" s="187"/>
      <c r="E45" s="187"/>
      <c r="F45" s="190">
        <f t="shared" si="0"/>
      </c>
      <c r="G45" s="149"/>
      <c r="H45" s="149"/>
      <c r="I45" s="171"/>
      <c r="J45" s="171"/>
    </row>
    <row r="46" spans="1:10" ht="15.75" customHeight="1">
      <c r="A46" s="105" t="s">
        <v>395</v>
      </c>
      <c r="B46" s="161"/>
      <c r="C46" s="180"/>
      <c r="D46" s="187"/>
      <c r="E46" s="187"/>
      <c r="F46" s="190">
        <f t="shared" si="0"/>
      </c>
      <c r="G46" s="149"/>
      <c r="H46" s="149"/>
      <c r="I46" s="171"/>
      <c r="J46" s="171"/>
    </row>
    <row r="47" spans="1:10" ht="15.75" customHeight="1">
      <c r="A47" s="105" t="s">
        <v>396</v>
      </c>
      <c r="B47" s="161"/>
      <c r="C47" s="180"/>
      <c r="D47" s="187"/>
      <c r="E47" s="187"/>
      <c r="F47" s="190">
        <f t="shared" si="0"/>
      </c>
      <c r="G47" s="149"/>
      <c r="H47" s="149"/>
      <c r="I47" s="171"/>
      <c r="J47" s="171"/>
    </row>
    <row r="48" spans="1:10" ht="15.75" customHeight="1">
      <c r="A48" s="105" t="s">
        <v>397</v>
      </c>
      <c r="B48" s="161"/>
      <c r="C48" s="180"/>
      <c r="D48" s="187"/>
      <c r="E48" s="187"/>
      <c r="F48" s="190">
        <f t="shared" si="0"/>
      </c>
      <c r="G48" s="149"/>
      <c r="H48" s="149"/>
      <c r="I48" s="171"/>
      <c r="J48" s="171"/>
    </row>
    <row r="49" spans="1:10" ht="15.75" customHeight="1">
      <c r="A49" s="105" t="s">
        <v>398</v>
      </c>
      <c r="B49" s="161"/>
      <c r="C49" s="180"/>
      <c r="D49" s="187"/>
      <c r="E49" s="187"/>
      <c r="F49" s="190">
        <f t="shared" si="0"/>
      </c>
      <c r="G49" s="149"/>
      <c r="H49" s="149"/>
      <c r="I49" s="171"/>
      <c r="J49" s="171"/>
    </row>
    <row r="50" spans="1:10" ht="15.75" customHeight="1">
      <c r="A50" s="105" t="s">
        <v>399</v>
      </c>
      <c r="B50" s="161"/>
      <c r="C50" s="180"/>
      <c r="D50" s="187"/>
      <c r="E50" s="187"/>
      <c r="F50" s="190">
        <f t="shared" si="0"/>
      </c>
      <c r="G50" s="149"/>
      <c r="H50" s="149"/>
      <c r="I50" s="171"/>
      <c r="J50" s="171"/>
    </row>
    <row r="51" spans="1:10" ht="15.75" customHeight="1">
      <c r="A51" s="105" t="s">
        <v>400</v>
      </c>
      <c r="B51" s="161"/>
      <c r="C51" s="180"/>
      <c r="D51" s="187"/>
      <c r="E51" s="187"/>
      <c r="F51" s="190">
        <f t="shared" si="0"/>
      </c>
      <c r="G51" s="149"/>
      <c r="H51" s="149"/>
      <c r="I51" s="171"/>
      <c r="J51" s="171"/>
    </row>
    <row r="52" spans="1:10" ht="15.75" customHeight="1">
      <c r="A52" s="105" t="s">
        <v>401</v>
      </c>
      <c r="B52" s="161"/>
      <c r="C52" s="180"/>
      <c r="D52" s="187"/>
      <c r="E52" s="187"/>
      <c r="F52" s="190">
        <f t="shared" si="0"/>
      </c>
      <c r="G52" s="149"/>
      <c r="H52" s="149"/>
      <c r="I52" s="171"/>
      <c r="J52" s="171"/>
    </row>
    <row r="53" spans="1:10" ht="15.75" customHeight="1">
      <c r="A53" s="105" t="s">
        <v>402</v>
      </c>
      <c r="B53" s="161"/>
      <c r="C53" s="180"/>
      <c r="D53" s="187"/>
      <c r="E53" s="187"/>
      <c r="F53" s="190">
        <f t="shared" si="0"/>
      </c>
      <c r="G53" s="149"/>
      <c r="H53" s="149"/>
      <c r="I53" s="171"/>
      <c r="J53" s="171"/>
    </row>
    <row r="54" spans="1:10" ht="15.75" customHeight="1">
      <c r="A54" s="105" t="s">
        <v>403</v>
      </c>
      <c r="B54" s="161"/>
      <c r="C54" s="180"/>
      <c r="D54" s="187"/>
      <c r="E54" s="187"/>
      <c r="F54" s="190">
        <f t="shared" si="0"/>
      </c>
      <c r="G54" s="149"/>
      <c r="H54" s="149"/>
      <c r="I54" s="171"/>
      <c r="J54" s="171"/>
    </row>
    <row r="55" spans="1:10" ht="15.75" customHeight="1">
      <c r="A55" s="105" t="s">
        <v>404</v>
      </c>
      <c r="B55" s="161"/>
      <c r="C55" s="180"/>
      <c r="D55" s="187"/>
      <c r="E55" s="187"/>
      <c r="F55" s="190">
        <f t="shared" si="0"/>
      </c>
      <c r="G55" s="149"/>
      <c r="H55" s="149"/>
      <c r="I55" s="171"/>
      <c r="J55" s="171"/>
    </row>
    <row r="56" spans="1:10" ht="15.75" customHeight="1">
      <c r="A56" s="105" t="s">
        <v>440</v>
      </c>
      <c r="B56" s="161"/>
      <c r="C56" s="180"/>
      <c r="D56" s="187"/>
      <c r="E56" s="187"/>
      <c r="F56" s="190">
        <f t="shared" si="0"/>
      </c>
      <c r="G56" s="149"/>
      <c r="H56" s="149"/>
      <c r="I56" s="171"/>
      <c r="J56" s="171"/>
    </row>
    <row r="57" spans="1:10" ht="15.75" customHeight="1">
      <c r="A57" s="105" t="s">
        <v>441</v>
      </c>
      <c r="B57" s="161"/>
      <c r="C57" s="180"/>
      <c r="D57" s="187"/>
      <c r="E57" s="187"/>
      <c r="F57" s="190">
        <f t="shared" si="0"/>
      </c>
      <c r="G57" s="149"/>
      <c r="H57" s="149"/>
      <c r="I57" s="171"/>
      <c r="J57" s="171"/>
    </row>
    <row r="58" spans="1:10" ht="15.75" customHeight="1">
      <c r="A58" s="105" t="s">
        <v>442</v>
      </c>
      <c r="B58" s="161"/>
      <c r="C58" s="180"/>
      <c r="D58" s="187"/>
      <c r="E58" s="187"/>
      <c r="F58" s="190">
        <f t="shared" si="0"/>
      </c>
      <c r="G58" s="149"/>
      <c r="H58" s="149"/>
      <c r="I58" s="171"/>
      <c r="J58" s="171"/>
    </row>
    <row r="59" spans="1:10" ht="15.75" customHeight="1">
      <c r="A59" s="105" t="s">
        <v>443</v>
      </c>
      <c r="B59" s="161"/>
      <c r="C59" s="180"/>
      <c r="D59" s="187"/>
      <c r="E59" s="187"/>
      <c r="F59" s="190">
        <f t="shared" si="0"/>
      </c>
      <c r="G59" s="149"/>
      <c r="H59" s="149"/>
      <c r="I59" s="171"/>
      <c r="J59" s="171"/>
    </row>
    <row r="60" spans="1:10" ht="15.75" customHeight="1">
      <c r="A60" s="105" t="s">
        <v>444</v>
      </c>
      <c r="B60" s="161"/>
      <c r="C60" s="180"/>
      <c r="D60" s="187"/>
      <c r="E60" s="187"/>
      <c r="F60" s="190">
        <f t="shared" si="0"/>
      </c>
      <c r="G60" s="149"/>
      <c r="H60" s="149"/>
      <c r="I60" s="171"/>
      <c r="J60" s="171"/>
    </row>
    <row r="61" spans="1:10" ht="15.75" customHeight="1">
      <c r="A61" s="105" t="s">
        <v>445</v>
      </c>
      <c r="B61" s="161"/>
      <c r="C61" s="180"/>
      <c r="D61" s="187"/>
      <c r="E61" s="187"/>
      <c r="F61" s="190">
        <f t="shared" si="0"/>
      </c>
      <c r="G61" s="149"/>
      <c r="H61" s="149"/>
      <c r="I61" s="171"/>
      <c r="J61" s="171"/>
    </row>
    <row r="62" spans="1:10" ht="15.75" customHeight="1">
      <c r="A62" s="105" t="s">
        <v>446</v>
      </c>
      <c r="B62" s="161"/>
      <c r="C62" s="180"/>
      <c r="D62" s="187"/>
      <c r="E62" s="187"/>
      <c r="F62" s="190">
        <f t="shared" si="0"/>
      </c>
      <c r="G62" s="149"/>
      <c r="H62" s="149"/>
      <c r="I62" s="171"/>
      <c r="J62" s="171"/>
    </row>
    <row r="63" spans="1:10" ht="15.75" customHeight="1">
      <c r="A63" s="105" t="s">
        <v>447</v>
      </c>
      <c r="B63" s="161"/>
      <c r="C63" s="180"/>
      <c r="D63" s="187"/>
      <c r="E63" s="187"/>
      <c r="F63" s="190">
        <f t="shared" si="0"/>
      </c>
      <c r="G63" s="149"/>
      <c r="H63" s="149"/>
      <c r="I63" s="171"/>
      <c r="J63" s="171"/>
    </row>
    <row r="64" spans="1:10" ht="15.75" customHeight="1">
      <c r="A64" s="105" t="s">
        <v>448</v>
      </c>
      <c r="B64" s="161"/>
      <c r="C64" s="180"/>
      <c r="D64" s="187"/>
      <c r="E64" s="187"/>
      <c r="F64" s="190">
        <f t="shared" si="0"/>
      </c>
      <c r="G64" s="149"/>
      <c r="H64" s="149"/>
      <c r="I64" s="171"/>
      <c r="J64" s="171"/>
    </row>
    <row r="65" spans="1:10" ht="15.75" customHeight="1">
      <c r="A65" s="105" t="s">
        <v>449</v>
      </c>
      <c r="B65" s="161"/>
      <c r="C65" s="180"/>
      <c r="D65" s="187"/>
      <c r="E65" s="187"/>
      <c r="F65" s="190">
        <f t="shared" si="0"/>
      </c>
      <c r="G65" s="149"/>
      <c r="H65" s="149"/>
      <c r="I65" s="171"/>
      <c r="J65" s="171"/>
    </row>
    <row r="66" spans="1:10" ht="15.75" customHeight="1">
      <c r="A66" s="105" t="s">
        <v>450</v>
      </c>
      <c r="B66" s="161"/>
      <c r="C66" s="180"/>
      <c r="D66" s="187"/>
      <c r="E66" s="187"/>
      <c r="F66" s="190">
        <f t="shared" si="0"/>
      </c>
      <c r="G66" s="149"/>
      <c r="H66" s="149"/>
      <c r="I66" s="171"/>
      <c r="J66" s="171"/>
    </row>
    <row r="67" spans="1:10" ht="15.75" customHeight="1">
      <c r="A67" s="105" t="s">
        <v>451</v>
      </c>
      <c r="B67" s="161"/>
      <c r="C67" s="180"/>
      <c r="D67" s="187"/>
      <c r="E67" s="187"/>
      <c r="F67" s="190">
        <f t="shared" si="0"/>
      </c>
      <c r="G67" s="149"/>
      <c r="H67" s="149"/>
      <c r="I67" s="171"/>
      <c r="J67" s="171"/>
    </row>
    <row r="68" spans="1:10" ht="15.75" customHeight="1">
      <c r="A68" s="105" t="s">
        <v>452</v>
      </c>
      <c r="B68" s="161"/>
      <c r="C68" s="180"/>
      <c r="D68" s="187"/>
      <c r="E68" s="187"/>
      <c r="F68" s="190">
        <f t="shared" si="0"/>
      </c>
      <c r="G68" s="149"/>
      <c r="H68" s="149"/>
      <c r="I68" s="171"/>
      <c r="J68" s="171"/>
    </row>
    <row r="69" spans="1:10" ht="15.75" customHeight="1">
      <c r="A69" s="105" t="s">
        <v>453</v>
      </c>
      <c r="B69" s="161"/>
      <c r="C69" s="180"/>
      <c r="D69" s="187"/>
      <c r="E69" s="187"/>
      <c r="F69" s="190">
        <f t="shared" si="0"/>
      </c>
      <c r="G69" s="149"/>
      <c r="H69" s="149"/>
      <c r="I69" s="171"/>
      <c r="J69" s="171"/>
    </row>
    <row r="70" spans="1:10" ht="15.75" customHeight="1">
      <c r="A70" s="105" t="s">
        <v>454</v>
      </c>
      <c r="B70" s="161"/>
      <c r="C70" s="180"/>
      <c r="D70" s="187"/>
      <c r="E70" s="187"/>
      <c r="F70" s="190">
        <f t="shared" si="0"/>
      </c>
      <c r="G70" s="149"/>
      <c r="H70" s="149"/>
      <c r="I70" s="171"/>
      <c r="J70" s="171"/>
    </row>
    <row r="71" spans="1:10" ht="15.75" customHeight="1">
      <c r="A71" s="105" t="s">
        <v>455</v>
      </c>
      <c r="B71" s="161"/>
      <c r="C71" s="180"/>
      <c r="D71" s="187"/>
      <c r="E71" s="187"/>
      <c r="F71" s="190">
        <f aca="true" t="shared" si="1" ref="F71:F105">IF(E71="AD","Domácí akcie",IF(E71="PLD","Domácí podílové listy",IF(E71="DD","Domácí dluhopisy",IF(E71="PP","Pokladniční poukázky",IF(E71="HZL","Hypoteční zástavní listy",IF(E71="AZ","Zahraniční akcie",IF(E71="PLZ","Zahraniční podílové listy",IF(E71="DZ","Zahraniční dluhopisy",""))))))))</f>
      </c>
      <c r="G71" s="149"/>
      <c r="H71" s="149"/>
      <c r="I71" s="171"/>
      <c r="J71" s="171"/>
    </row>
    <row r="72" spans="1:10" ht="15.75" customHeight="1">
      <c r="A72" s="105" t="s">
        <v>456</v>
      </c>
      <c r="B72" s="161"/>
      <c r="C72" s="180"/>
      <c r="D72" s="187"/>
      <c r="E72" s="187"/>
      <c r="F72" s="190">
        <f t="shared" si="1"/>
      </c>
      <c r="G72" s="149"/>
      <c r="H72" s="149"/>
      <c r="I72" s="171"/>
      <c r="J72" s="171"/>
    </row>
    <row r="73" spans="1:10" ht="15.75" customHeight="1">
      <c r="A73" s="105" t="s">
        <v>457</v>
      </c>
      <c r="B73" s="161"/>
      <c r="C73" s="180"/>
      <c r="D73" s="187"/>
      <c r="E73" s="187"/>
      <c r="F73" s="190">
        <f t="shared" si="1"/>
      </c>
      <c r="G73" s="149"/>
      <c r="H73" s="149"/>
      <c r="I73" s="171"/>
      <c r="J73" s="171"/>
    </row>
    <row r="74" spans="1:10" ht="15.75" customHeight="1">
      <c r="A74" s="105" t="s">
        <v>458</v>
      </c>
      <c r="B74" s="161"/>
      <c r="C74" s="180"/>
      <c r="D74" s="187"/>
      <c r="E74" s="187"/>
      <c r="F74" s="190">
        <f t="shared" si="1"/>
      </c>
      <c r="G74" s="149"/>
      <c r="H74" s="149"/>
      <c r="I74" s="171"/>
      <c r="J74" s="171"/>
    </row>
    <row r="75" spans="1:10" ht="15.75" customHeight="1">
      <c r="A75" s="105" t="s">
        <v>459</v>
      </c>
      <c r="B75" s="161"/>
      <c r="C75" s="180"/>
      <c r="D75" s="187"/>
      <c r="E75" s="187"/>
      <c r="F75" s="190">
        <f t="shared" si="1"/>
      </c>
      <c r="G75" s="149"/>
      <c r="H75" s="149"/>
      <c r="I75" s="171"/>
      <c r="J75" s="171"/>
    </row>
    <row r="76" spans="1:10" ht="15.75" customHeight="1">
      <c r="A76" s="105" t="s">
        <v>460</v>
      </c>
      <c r="B76" s="161"/>
      <c r="C76" s="180"/>
      <c r="D76" s="187"/>
      <c r="E76" s="187"/>
      <c r="F76" s="190">
        <f t="shared" si="1"/>
      </c>
      <c r="G76" s="149"/>
      <c r="H76" s="149"/>
      <c r="I76" s="171"/>
      <c r="J76" s="171"/>
    </row>
    <row r="77" spans="1:10" ht="15.75" customHeight="1">
      <c r="A77" s="105" t="s">
        <v>461</v>
      </c>
      <c r="B77" s="161"/>
      <c r="C77" s="180"/>
      <c r="D77" s="187"/>
      <c r="E77" s="187"/>
      <c r="F77" s="190">
        <f t="shared" si="1"/>
      </c>
      <c r="G77" s="149"/>
      <c r="H77" s="149"/>
      <c r="I77" s="171"/>
      <c r="J77" s="171"/>
    </row>
    <row r="78" spans="1:10" ht="15.75" customHeight="1">
      <c r="A78" s="105" t="s">
        <v>462</v>
      </c>
      <c r="B78" s="161"/>
      <c r="C78" s="180"/>
      <c r="D78" s="187"/>
      <c r="E78" s="187"/>
      <c r="F78" s="190">
        <f t="shared" si="1"/>
      </c>
      <c r="G78" s="149"/>
      <c r="H78" s="149"/>
      <c r="I78" s="171"/>
      <c r="J78" s="171"/>
    </row>
    <row r="79" spans="1:10" ht="15.75" customHeight="1">
      <c r="A79" s="105" t="s">
        <v>463</v>
      </c>
      <c r="B79" s="161"/>
      <c r="C79" s="180"/>
      <c r="D79" s="187"/>
      <c r="E79" s="187"/>
      <c r="F79" s="190">
        <f t="shared" si="1"/>
      </c>
      <c r="G79" s="149"/>
      <c r="H79" s="149"/>
      <c r="I79" s="171"/>
      <c r="J79" s="171"/>
    </row>
    <row r="80" spans="1:10" ht="15.75" customHeight="1">
      <c r="A80" s="105" t="s">
        <v>464</v>
      </c>
      <c r="B80" s="161"/>
      <c r="C80" s="180"/>
      <c r="D80" s="187"/>
      <c r="E80" s="187"/>
      <c r="F80" s="190">
        <f t="shared" si="1"/>
      </c>
      <c r="G80" s="149"/>
      <c r="H80" s="149"/>
      <c r="I80" s="171"/>
      <c r="J80" s="171"/>
    </row>
    <row r="81" spans="1:10" ht="15.75" customHeight="1">
      <c r="A81" s="105" t="s">
        <v>465</v>
      </c>
      <c r="B81" s="161"/>
      <c r="C81" s="180"/>
      <c r="D81" s="187"/>
      <c r="E81" s="187"/>
      <c r="F81" s="190">
        <f t="shared" si="1"/>
      </c>
      <c r="G81" s="149"/>
      <c r="H81" s="149"/>
      <c r="I81" s="171"/>
      <c r="J81" s="171"/>
    </row>
    <row r="82" spans="1:10" ht="15.75" customHeight="1">
      <c r="A82" s="105" t="s">
        <v>466</v>
      </c>
      <c r="B82" s="161"/>
      <c r="C82" s="180"/>
      <c r="D82" s="187"/>
      <c r="E82" s="187"/>
      <c r="F82" s="190">
        <f t="shared" si="1"/>
      </c>
      <c r="G82" s="149"/>
      <c r="H82" s="149"/>
      <c r="I82" s="171"/>
      <c r="J82" s="171"/>
    </row>
    <row r="83" spans="1:10" ht="15.75" customHeight="1">
      <c r="A83" s="105" t="s">
        <v>467</v>
      </c>
      <c r="B83" s="161"/>
      <c r="C83" s="180"/>
      <c r="D83" s="187"/>
      <c r="E83" s="187"/>
      <c r="F83" s="190">
        <f t="shared" si="1"/>
      </c>
      <c r="G83" s="149"/>
      <c r="H83" s="149"/>
      <c r="I83" s="171"/>
      <c r="J83" s="171"/>
    </row>
    <row r="84" spans="1:10" ht="15.75" customHeight="1">
      <c r="A84" s="105" t="s">
        <v>468</v>
      </c>
      <c r="B84" s="161"/>
      <c r="C84" s="180"/>
      <c r="D84" s="187"/>
      <c r="E84" s="187"/>
      <c r="F84" s="190">
        <f t="shared" si="1"/>
      </c>
      <c r="G84" s="149"/>
      <c r="H84" s="149"/>
      <c r="I84" s="171"/>
      <c r="J84" s="171"/>
    </row>
    <row r="85" spans="1:10" ht="15.75" customHeight="1">
      <c r="A85" s="105" t="s">
        <v>469</v>
      </c>
      <c r="B85" s="161"/>
      <c r="C85" s="180"/>
      <c r="D85" s="187"/>
      <c r="E85" s="187"/>
      <c r="F85" s="190">
        <f t="shared" si="1"/>
      </c>
      <c r="G85" s="149"/>
      <c r="H85" s="149"/>
      <c r="I85" s="171"/>
      <c r="J85" s="171"/>
    </row>
    <row r="86" spans="1:10" ht="15.75" customHeight="1">
      <c r="A86" s="105" t="s">
        <v>470</v>
      </c>
      <c r="B86" s="161"/>
      <c r="C86" s="180"/>
      <c r="D86" s="187"/>
      <c r="E86" s="187"/>
      <c r="F86" s="190">
        <f t="shared" si="1"/>
      </c>
      <c r="G86" s="149"/>
      <c r="H86" s="149"/>
      <c r="I86" s="171"/>
      <c r="J86" s="171"/>
    </row>
    <row r="87" spans="1:10" ht="15.75" customHeight="1">
      <c r="A87" s="105" t="s">
        <v>471</v>
      </c>
      <c r="B87" s="161"/>
      <c r="C87" s="180"/>
      <c r="D87" s="187"/>
      <c r="E87" s="187"/>
      <c r="F87" s="190">
        <f t="shared" si="1"/>
      </c>
      <c r="G87" s="149"/>
      <c r="H87" s="149"/>
      <c r="I87" s="171"/>
      <c r="J87" s="171"/>
    </row>
    <row r="88" spans="1:10" ht="15.75" customHeight="1">
      <c r="A88" s="105" t="s">
        <v>472</v>
      </c>
      <c r="B88" s="161"/>
      <c r="C88" s="180"/>
      <c r="D88" s="187"/>
      <c r="E88" s="187"/>
      <c r="F88" s="190">
        <f t="shared" si="1"/>
      </c>
      <c r="G88" s="149"/>
      <c r="H88" s="149"/>
      <c r="I88" s="171"/>
      <c r="J88" s="171"/>
    </row>
    <row r="89" spans="1:10" ht="15.75" customHeight="1">
      <c r="A89" s="105" t="s">
        <v>473</v>
      </c>
      <c r="B89" s="161"/>
      <c r="C89" s="180"/>
      <c r="D89" s="187"/>
      <c r="E89" s="187"/>
      <c r="F89" s="190">
        <f t="shared" si="1"/>
      </c>
      <c r="G89" s="149"/>
      <c r="H89" s="149"/>
      <c r="I89" s="171"/>
      <c r="J89" s="171"/>
    </row>
    <row r="90" spans="1:10" ht="15.75" customHeight="1">
      <c r="A90" s="105" t="s">
        <v>474</v>
      </c>
      <c r="B90" s="161"/>
      <c r="C90" s="180"/>
      <c r="D90" s="187"/>
      <c r="E90" s="187"/>
      <c r="F90" s="190">
        <f t="shared" si="1"/>
      </c>
      <c r="G90" s="149"/>
      <c r="H90" s="149"/>
      <c r="I90" s="171"/>
      <c r="J90" s="171"/>
    </row>
    <row r="91" spans="1:10" ht="15.75" customHeight="1">
      <c r="A91" s="105" t="s">
        <v>475</v>
      </c>
      <c r="B91" s="161"/>
      <c r="C91" s="180"/>
      <c r="D91" s="187"/>
      <c r="E91" s="187"/>
      <c r="F91" s="190">
        <f t="shared" si="1"/>
      </c>
      <c r="G91" s="149"/>
      <c r="H91" s="149"/>
      <c r="I91" s="171"/>
      <c r="J91" s="171"/>
    </row>
    <row r="92" spans="1:10" ht="15.75" customHeight="1">
      <c r="A92" s="105" t="s">
        <v>476</v>
      </c>
      <c r="B92" s="161"/>
      <c r="C92" s="180"/>
      <c r="D92" s="187"/>
      <c r="E92" s="187"/>
      <c r="F92" s="190">
        <f t="shared" si="1"/>
      </c>
      <c r="G92" s="149"/>
      <c r="H92" s="149"/>
      <c r="I92" s="171"/>
      <c r="J92" s="171"/>
    </row>
    <row r="93" spans="1:10" ht="15.75" customHeight="1">
      <c r="A93" s="105" t="s">
        <v>477</v>
      </c>
      <c r="B93" s="161"/>
      <c r="C93" s="180"/>
      <c r="D93" s="187"/>
      <c r="E93" s="187"/>
      <c r="F93" s="190">
        <f t="shared" si="1"/>
      </c>
      <c r="G93" s="149"/>
      <c r="H93" s="149"/>
      <c r="I93" s="171"/>
      <c r="J93" s="171"/>
    </row>
    <row r="94" spans="1:10" ht="15.75" customHeight="1">
      <c r="A94" s="105" t="s">
        <v>478</v>
      </c>
      <c r="B94" s="161"/>
      <c r="C94" s="180"/>
      <c r="D94" s="187"/>
      <c r="E94" s="187"/>
      <c r="F94" s="190">
        <f t="shared" si="1"/>
      </c>
      <c r="G94" s="149"/>
      <c r="H94" s="149"/>
      <c r="I94" s="171"/>
      <c r="J94" s="171"/>
    </row>
    <row r="95" spans="1:10" ht="15.75" customHeight="1">
      <c r="A95" s="105" t="s">
        <v>479</v>
      </c>
      <c r="B95" s="161"/>
      <c r="C95" s="180"/>
      <c r="D95" s="187"/>
      <c r="E95" s="187"/>
      <c r="F95" s="190">
        <f t="shared" si="1"/>
      </c>
      <c r="G95" s="149"/>
      <c r="H95" s="149"/>
      <c r="I95" s="171"/>
      <c r="J95" s="171"/>
    </row>
    <row r="96" spans="1:10" ht="15.75" customHeight="1">
      <c r="A96" s="105" t="s">
        <v>480</v>
      </c>
      <c r="B96" s="161"/>
      <c r="C96" s="180"/>
      <c r="D96" s="187"/>
      <c r="E96" s="187"/>
      <c r="F96" s="190">
        <f t="shared" si="1"/>
      </c>
      <c r="G96" s="149"/>
      <c r="H96" s="149"/>
      <c r="I96" s="171"/>
      <c r="J96" s="171"/>
    </row>
    <row r="97" spans="1:10" ht="15.75" customHeight="1">
      <c r="A97" s="105" t="s">
        <v>481</v>
      </c>
      <c r="B97" s="161"/>
      <c r="C97" s="180"/>
      <c r="D97" s="187"/>
      <c r="E97" s="187"/>
      <c r="F97" s="190">
        <f t="shared" si="1"/>
      </c>
      <c r="G97" s="149"/>
      <c r="H97" s="149"/>
      <c r="I97" s="171"/>
      <c r="J97" s="171"/>
    </row>
    <row r="98" spans="1:10" ht="15.75" customHeight="1">
      <c r="A98" s="105" t="s">
        <v>482</v>
      </c>
      <c r="B98" s="161"/>
      <c r="C98" s="180"/>
      <c r="D98" s="187"/>
      <c r="E98" s="187"/>
      <c r="F98" s="190">
        <f t="shared" si="1"/>
      </c>
      <c r="G98" s="149"/>
      <c r="H98" s="149"/>
      <c r="I98" s="171"/>
      <c r="J98" s="171"/>
    </row>
    <row r="99" spans="1:10" ht="15.75" customHeight="1">
      <c r="A99" s="105" t="s">
        <v>483</v>
      </c>
      <c r="B99" s="161"/>
      <c r="C99" s="180"/>
      <c r="D99" s="187"/>
      <c r="E99" s="187"/>
      <c r="F99" s="190">
        <f t="shared" si="1"/>
      </c>
      <c r="G99" s="149"/>
      <c r="H99" s="149"/>
      <c r="I99" s="171"/>
      <c r="J99" s="171"/>
    </row>
    <row r="100" spans="1:10" ht="15.75" customHeight="1">
      <c r="A100" s="105" t="s">
        <v>484</v>
      </c>
      <c r="B100" s="161"/>
      <c r="C100" s="180"/>
      <c r="D100" s="187"/>
      <c r="E100" s="187"/>
      <c r="F100" s="190">
        <f t="shared" si="1"/>
      </c>
      <c r="G100" s="149"/>
      <c r="H100" s="149"/>
      <c r="I100" s="171"/>
      <c r="J100" s="171"/>
    </row>
    <row r="101" spans="1:10" ht="15.75" customHeight="1">
      <c r="A101" s="105" t="s">
        <v>485</v>
      </c>
      <c r="B101" s="161"/>
      <c r="C101" s="180"/>
      <c r="D101" s="187"/>
      <c r="E101" s="187"/>
      <c r="F101" s="190">
        <f t="shared" si="1"/>
      </c>
      <c r="G101" s="149"/>
      <c r="H101" s="149"/>
      <c r="I101" s="171"/>
      <c r="J101" s="171"/>
    </row>
    <row r="102" spans="1:10" ht="15.75" customHeight="1">
      <c r="A102" s="105" t="s">
        <v>486</v>
      </c>
      <c r="B102" s="161"/>
      <c r="C102" s="180"/>
      <c r="D102" s="187"/>
      <c r="E102" s="187"/>
      <c r="F102" s="190">
        <f t="shared" si="1"/>
      </c>
      <c r="G102" s="149"/>
      <c r="H102" s="149"/>
      <c r="I102" s="171"/>
      <c r="J102" s="171"/>
    </row>
    <row r="103" spans="1:10" ht="15.75" customHeight="1">
      <c r="A103" s="105" t="s">
        <v>487</v>
      </c>
      <c r="B103" s="161"/>
      <c r="C103" s="180"/>
      <c r="D103" s="187"/>
      <c r="E103" s="187"/>
      <c r="F103" s="190">
        <f t="shared" si="1"/>
      </c>
      <c r="G103" s="149"/>
      <c r="H103" s="149"/>
      <c r="I103" s="171"/>
      <c r="J103" s="171"/>
    </row>
    <row r="104" spans="1:10" ht="15.75" customHeight="1">
      <c r="A104" s="105" t="s">
        <v>488</v>
      </c>
      <c r="B104" s="161"/>
      <c r="C104" s="180"/>
      <c r="D104" s="187"/>
      <c r="E104" s="187"/>
      <c r="F104" s="190">
        <f t="shared" si="1"/>
      </c>
      <c r="G104" s="149"/>
      <c r="H104" s="149"/>
      <c r="I104" s="171"/>
      <c r="J104" s="171"/>
    </row>
    <row r="105" spans="1:10" ht="15.75" customHeight="1">
      <c r="A105" s="105" t="s">
        <v>489</v>
      </c>
      <c r="B105" s="161"/>
      <c r="C105" s="180"/>
      <c r="D105" s="187"/>
      <c r="E105" s="187"/>
      <c r="F105" s="190">
        <f t="shared" si="1"/>
      </c>
      <c r="G105" s="149"/>
      <c r="H105" s="149"/>
      <c r="I105" s="171"/>
      <c r="J105" s="171"/>
    </row>
    <row r="106" ht="11.25">
      <c r="C106" s="110"/>
    </row>
    <row r="107" ht="11.25">
      <c r="C107" s="110"/>
    </row>
    <row r="108" ht="11.25">
      <c r="C108" s="110"/>
    </row>
    <row r="109" ht="11.25">
      <c r="C109" s="110"/>
    </row>
    <row r="110" ht="11.25">
      <c r="C110" s="110"/>
    </row>
    <row r="111" ht="11.25">
      <c r="C111" s="110"/>
    </row>
    <row r="112" ht="11.25">
      <c r="C112" s="110"/>
    </row>
    <row r="113" ht="11.25">
      <c r="C113" s="110"/>
    </row>
    <row r="114" ht="11.25">
      <c r="C114" s="110"/>
    </row>
    <row r="115" ht="11.25">
      <c r="C115" s="110"/>
    </row>
    <row r="116" ht="11.25">
      <c r="C116" s="110"/>
    </row>
    <row r="117" ht="11.25">
      <c r="C117" s="110"/>
    </row>
    <row r="118" ht="11.25">
      <c r="C118" s="110"/>
    </row>
    <row r="119" ht="11.25">
      <c r="C119" s="110"/>
    </row>
    <row r="120" ht="11.25">
      <c r="C120" s="110"/>
    </row>
    <row r="121" ht="11.25">
      <c r="C121" s="110"/>
    </row>
    <row r="122" ht="11.25">
      <c r="C122" s="110"/>
    </row>
    <row r="123" ht="11.25">
      <c r="C123" s="110"/>
    </row>
    <row r="124" ht="11.25">
      <c r="C124" s="110"/>
    </row>
    <row r="125" ht="11.25">
      <c r="C125" s="110"/>
    </row>
    <row r="126" ht="11.25">
      <c r="C126" s="110"/>
    </row>
    <row r="127" ht="11.25">
      <c r="C127" s="110"/>
    </row>
    <row r="128" ht="11.25">
      <c r="C128" s="110"/>
    </row>
    <row r="129" ht="11.25">
      <c r="C129" s="110"/>
    </row>
    <row r="130" ht="11.25">
      <c r="C130" s="110"/>
    </row>
    <row r="131" ht="11.25">
      <c r="C131" s="110"/>
    </row>
    <row r="132" ht="11.25">
      <c r="C132" s="110"/>
    </row>
    <row r="133" ht="11.25">
      <c r="C133" s="110"/>
    </row>
    <row r="134" ht="11.25">
      <c r="C134" s="110"/>
    </row>
    <row r="135" ht="11.25">
      <c r="C135" s="110"/>
    </row>
    <row r="136" ht="11.25">
      <c r="C136" s="110"/>
    </row>
    <row r="137" ht="11.25">
      <c r="C137" s="110"/>
    </row>
    <row r="138" ht="11.25">
      <c r="C138" s="110"/>
    </row>
    <row r="139" ht="11.25">
      <c r="C139" s="110"/>
    </row>
    <row r="140" ht="11.25">
      <c r="C140" s="110"/>
    </row>
    <row r="141" ht="11.25">
      <c r="C141" s="110"/>
    </row>
    <row r="142" ht="11.25">
      <c r="C142" s="110"/>
    </row>
    <row r="143" ht="11.25">
      <c r="C143" s="110"/>
    </row>
    <row r="144" ht="11.25">
      <c r="C144" s="110"/>
    </row>
    <row r="145" ht="11.25">
      <c r="C145" s="110"/>
    </row>
    <row r="146" ht="11.25">
      <c r="C146" s="110"/>
    </row>
    <row r="147" ht="11.25">
      <c r="C147" s="110"/>
    </row>
    <row r="148" ht="11.25">
      <c r="C148" s="110"/>
    </row>
    <row r="149" ht="11.25">
      <c r="C149" s="110"/>
    </row>
    <row r="150" ht="11.25">
      <c r="C150" s="110"/>
    </row>
    <row r="151" ht="11.25">
      <c r="C151" s="110"/>
    </row>
    <row r="152" ht="11.25">
      <c r="C152" s="110"/>
    </row>
    <row r="153" ht="11.25">
      <c r="C153" s="110"/>
    </row>
    <row r="154" ht="11.25">
      <c r="C154" s="110"/>
    </row>
    <row r="155" ht="11.25">
      <c r="C155" s="110"/>
    </row>
    <row r="156" ht="11.25">
      <c r="C156" s="110"/>
    </row>
    <row r="157" ht="11.25">
      <c r="C157" s="110"/>
    </row>
    <row r="158" ht="11.25">
      <c r="C158" s="110"/>
    </row>
    <row r="159" ht="11.25">
      <c r="C159" s="110"/>
    </row>
    <row r="160" ht="11.25">
      <c r="C160" s="110"/>
    </row>
    <row r="161" ht="11.25">
      <c r="C161" s="110"/>
    </row>
    <row r="162" ht="11.25">
      <c r="C162" s="110"/>
    </row>
    <row r="163" ht="11.25">
      <c r="C163" s="110"/>
    </row>
    <row r="164" ht="11.25">
      <c r="C164" s="110"/>
    </row>
    <row r="165" ht="11.25">
      <c r="C165" s="110"/>
    </row>
    <row r="166" ht="11.25">
      <c r="C166" s="110"/>
    </row>
    <row r="167" ht="11.25">
      <c r="C167" s="110"/>
    </row>
    <row r="168" ht="11.25">
      <c r="C168" s="110"/>
    </row>
    <row r="169" ht="11.25">
      <c r="C169" s="110"/>
    </row>
    <row r="170" ht="11.25">
      <c r="C170" s="110"/>
    </row>
    <row r="171" ht="11.25">
      <c r="C171" s="110"/>
    </row>
    <row r="172" ht="11.25">
      <c r="C172" s="110"/>
    </row>
    <row r="173" ht="11.25">
      <c r="C173" s="110"/>
    </row>
    <row r="174" ht="11.25">
      <c r="C174" s="110"/>
    </row>
    <row r="175" ht="11.25">
      <c r="C175" s="110"/>
    </row>
    <row r="176" ht="11.25">
      <c r="C176" s="110"/>
    </row>
    <row r="177" ht="11.25">
      <c r="C177" s="110"/>
    </row>
    <row r="178" ht="11.25">
      <c r="C178" s="110"/>
    </row>
    <row r="179" ht="11.25">
      <c r="C179" s="110"/>
    </row>
    <row r="180" ht="11.25">
      <c r="C180" s="110"/>
    </row>
    <row r="181" ht="11.25">
      <c r="C181" s="110"/>
    </row>
    <row r="182" ht="11.25">
      <c r="C182" s="110"/>
    </row>
    <row r="183" ht="11.25">
      <c r="C183" s="110"/>
    </row>
    <row r="184" ht="11.25">
      <c r="C184" s="110"/>
    </row>
    <row r="185" ht="11.25">
      <c r="C185" s="110"/>
    </row>
    <row r="186" ht="11.25">
      <c r="C186" s="110"/>
    </row>
    <row r="187" ht="11.25">
      <c r="C187" s="110"/>
    </row>
    <row r="188" ht="11.25">
      <c r="C188" s="110"/>
    </row>
    <row r="189" ht="11.25">
      <c r="C189" s="110"/>
    </row>
    <row r="190" ht="11.25">
      <c r="C190" s="110"/>
    </row>
    <row r="191" ht="11.25">
      <c r="C191" s="110"/>
    </row>
    <row r="192" ht="11.25">
      <c r="C192" s="110"/>
    </row>
    <row r="193" ht="11.25">
      <c r="C193" s="110"/>
    </row>
    <row r="194" ht="11.25">
      <c r="C194" s="110"/>
    </row>
    <row r="195" ht="11.25">
      <c r="C195" s="110"/>
    </row>
    <row r="196" ht="11.25">
      <c r="C196" s="110"/>
    </row>
    <row r="197" ht="11.25">
      <c r="C197" s="110"/>
    </row>
    <row r="198" ht="11.25">
      <c r="C198" s="110"/>
    </row>
    <row r="199" ht="11.25">
      <c r="C199" s="110"/>
    </row>
    <row r="200" ht="11.25">
      <c r="C200" s="110"/>
    </row>
    <row r="201" ht="11.25">
      <c r="C201" s="110"/>
    </row>
    <row r="202" ht="11.25">
      <c r="C202" s="110"/>
    </row>
    <row r="203" ht="11.25">
      <c r="C203" s="110"/>
    </row>
    <row r="204" ht="11.25">
      <c r="C204" s="110"/>
    </row>
    <row r="205" ht="11.25">
      <c r="C205" s="110"/>
    </row>
    <row r="206" ht="11.25">
      <c r="C206" s="110"/>
    </row>
    <row r="207" ht="11.25">
      <c r="C207" s="110"/>
    </row>
    <row r="208" ht="11.25">
      <c r="C208" s="110"/>
    </row>
    <row r="209" ht="11.25">
      <c r="C209" s="110"/>
    </row>
    <row r="210" ht="11.25">
      <c r="C210" s="110"/>
    </row>
    <row r="211" ht="11.25">
      <c r="C211" s="110"/>
    </row>
    <row r="212" ht="11.25">
      <c r="C212" s="110"/>
    </row>
    <row r="213" ht="11.25">
      <c r="C213" s="110"/>
    </row>
    <row r="214" ht="11.25">
      <c r="C214" s="110"/>
    </row>
    <row r="215" ht="11.25">
      <c r="C215" s="110"/>
    </row>
    <row r="216" ht="11.25">
      <c r="C216" s="110"/>
    </row>
    <row r="217" ht="11.25">
      <c r="C217" s="110"/>
    </row>
    <row r="218" ht="11.25">
      <c r="C218" s="110"/>
    </row>
    <row r="219" ht="11.25">
      <c r="C219" s="110"/>
    </row>
    <row r="220" ht="11.25">
      <c r="C220" s="110"/>
    </row>
    <row r="221" ht="11.25">
      <c r="C221" s="110"/>
    </row>
    <row r="222" ht="11.25">
      <c r="C222" s="110"/>
    </row>
    <row r="223" ht="11.25">
      <c r="C223" s="110"/>
    </row>
    <row r="224" ht="11.25">
      <c r="C224" s="110"/>
    </row>
    <row r="225" ht="11.25">
      <c r="C225" s="110"/>
    </row>
    <row r="226" ht="11.25">
      <c r="C226" s="110"/>
    </row>
    <row r="227" ht="11.25">
      <c r="C227" s="110"/>
    </row>
    <row r="228" ht="11.25">
      <c r="C228" s="110"/>
    </row>
    <row r="229" ht="11.25">
      <c r="C229" s="110"/>
    </row>
    <row r="230" ht="11.25">
      <c r="C230" s="110"/>
    </row>
    <row r="231" ht="11.25">
      <c r="C231" s="110"/>
    </row>
    <row r="232" ht="11.25">
      <c r="C232" s="110"/>
    </row>
    <row r="233" ht="11.25">
      <c r="C233" s="110"/>
    </row>
    <row r="234" ht="11.25">
      <c r="C234" s="110"/>
    </row>
    <row r="235" ht="11.25">
      <c r="C235" s="110"/>
    </row>
    <row r="236" ht="11.25">
      <c r="C236" s="110"/>
    </row>
    <row r="237" ht="11.25">
      <c r="C237" s="110"/>
    </row>
    <row r="238" ht="11.25">
      <c r="C238" s="110"/>
    </row>
    <row r="239" ht="11.25">
      <c r="C239" s="110"/>
    </row>
    <row r="240" ht="11.25">
      <c r="C240" s="110"/>
    </row>
    <row r="241" ht="11.25">
      <c r="C241" s="110"/>
    </row>
    <row r="242" ht="11.25">
      <c r="C242" s="110"/>
    </row>
    <row r="243" ht="11.25">
      <c r="C243" s="110"/>
    </row>
    <row r="244" ht="11.25">
      <c r="C244" s="110"/>
    </row>
    <row r="245" ht="11.25">
      <c r="C245" s="110"/>
    </row>
    <row r="246" ht="11.25">
      <c r="C246" s="110"/>
    </row>
    <row r="247" ht="11.25">
      <c r="C247" s="110"/>
    </row>
    <row r="248" ht="11.25">
      <c r="C248" s="110"/>
    </row>
    <row r="249" ht="11.25">
      <c r="C249" s="110"/>
    </row>
    <row r="250" ht="11.25">
      <c r="C250" s="110"/>
    </row>
    <row r="251" ht="11.25">
      <c r="C251" s="110"/>
    </row>
    <row r="252" ht="11.25">
      <c r="C252" s="110"/>
    </row>
    <row r="253" ht="11.25">
      <c r="C253" s="110"/>
    </row>
    <row r="254" ht="11.25">
      <c r="C254" s="110"/>
    </row>
    <row r="255" ht="11.25">
      <c r="C255" s="110"/>
    </row>
    <row r="256" ht="11.25">
      <c r="C256" s="110"/>
    </row>
    <row r="257" ht="11.25">
      <c r="C257" s="110"/>
    </row>
    <row r="258" ht="11.25">
      <c r="C258" s="110"/>
    </row>
    <row r="259" ht="11.25">
      <c r="C259" s="110"/>
    </row>
    <row r="260" ht="11.25">
      <c r="C260" s="110"/>
    </row>
    <row r="261" ht="11.25">
      <c r="C261" s="110"/>
    </row>
    <row r="262" ht="11.25">
      <c r="C262" s="110"/>
    </row>
    <row r="263" ht="11.25">
      <c r="C263" s="110"/>
    </row>
    <row r="264" ht="11.25">
      <c r="C264" s="110"/>
    </row>
    <row r="265" ht="11.25">
      <c r="C265" s="110"/>
    </row>
    <row r="266" ht="11.25">
      <c r="C266" s="110"/>
    </row>
    <row r="267" ht="11.25">
      <c r="C267" s="110"/>
    </row>
    <row r="268" ht="11.25">
      <c r="C268" s="110"/>
    </row>
    <row r="269" ht="11.25">
      <c r="C269" s="110"/>
    </row>
    <row r="270" ht="11.25">
      <c r="C270" s="110"/>
    </row>
    <row r="271" ht="11.25">
      <c r="C271" s="110"/>
    </row>
    <row r="272" ht="11.25">
      <c r="C272" s="110"/>
    </row>
    <row r="273" ht="11.25">
      <c r="C273" s="110"/>
    </row>
    <row r="274" ht="11.25">
      <c r="C274" s="110"/>
    </row>
    <row r="275" ht="11.25">
      <c r="C275" s="110"/>
    </row>
    <row r="276" ht="11.25">
      <c r="C276" s="110"/>
    </row>
    <row r="277" ht="11.25">
      <c r="C277" s="110"/>
    </row>
    <row r="278" ht="11.25">
      <c r="C278" s="110"/>
    </row>
    <row r="279" ht="11.25">
      <c r="C279" s="110"/>
    </row>
    <row r="280" ht="11.25">
      <c r="C280" s="110"/>
    </row>
    <row r="281" ht="11.25">
      <c r="C281" s="110"/>
    </row>
    <row r="282" ht="11.25">
      <c r="C282" s="110"/>
    </row>
    <row r="283" ht="11.25">
      <c r="C283" s="110"/>
    </row>
    <row r="284" ht="11.25">
      <c r="C284" s="110"/>
    </row>
    <row r="285" ht="11.25">
      <c r="C285" s="110"/>
    </row>
    <row r="286" ht="11.25">
      <c r="C286" s="110"/>
    </row>
    <row r="287" ht="11.25">
      <c r="C287" s="110"/>
    </row>
    <row r="288" ht="11.25">
      <c r="C288" s="110"/>
    </row>
    <row r="289" ht="11.25">
      <c r="C289" s="110"/>
    </row>
    <row r="290" ht="11.25">
      <c r="C290" s="110"/>
    </row>
    <row r="291" ht="11.25">
      <c r="C291" s="110"/>
    </row>
    <row r="292" ht="11.25">
      <c r="C292" s="110"/>
    </row>
    <row r="293" ht="11.25">
      <c r="C293" s="110"/>
    </row>
    <row r="294" ht="11.25">
      <c r="C294" s="110"/>
    </row>
    <row r="295" ht="11.25">
      <c r="C295" s="110"/>
    </row>
    <row r="296" ht="11.25">
      <c r="C296" s="110"/>
    </row>
    <row r="297" ht="11.25">
      <c r="C297" s="110"/>
    </row>
    <row r="298" ht="11.25">
      <c r="C298" s="110"/>
    </row>
    <row r="299" ht="11.25">
      <c r="C299" s="110"/>
    </row>
    <row r="300" ht="11.25">
      <c r="C300" s="110"/>
    </row>
    <row r="301" ht="11.25">
      <c r="C301" s="110"/>
    </row>
    <row r="302" ht="11.25">
      <c r="C302" s="110"/>
    </row>
    <row r="303" ht="11.25">
      <c r="C303" s="110"/>
    </row>
    <row r="304" ht="11.25">
      <c r="C304" s="110"/>
    </row>
    <row r="305" ht="11.25">
      <c r="C305" s="110"/>
    </row>
    <row r="306" ht="11.25">
      <c r="C306" s="110"/>
    </row>
    <row r="307" ht="11.25">
      <c r="C307" s="110"/>
    </row>
    <row r="308" ht="11.25">
      <c r="C308" s="110"/>
    </row>
    <row r="309" ht="11.25">
      <c r="C309" s="110"/>
    </row>
    <row r="310" ht="11.25">
      <c r="C310" s="110"/>
    </row>
    <row r="311" ht="11.25">
      <c r="C311" s="110"/>
    </row>
    <row r="312" ht="11.25">
      <c r="C312" s="110"/>
    </row>
    <row r="313" ht="11.25">
      <c r="C313" s="110"/>
    </row>
    <row r="314" ht="11.25">
      <c r="C314" s="110"/>
    </row>
    <row r="315" ht="11.25">
      <c r="C315" s="110"/>
    </row>
    <row r="316" ht="11.25">
      <c r="C316" s="110"/>
    </row>
    <row r="317" ht="11.25">
      <c r="C317" s="110"/>
    </row>
    <row r="318" ht="11.25">
      <c r="C318" s="110"/>
    </row>
    <row r="319" ht="11.25">
      <c r="C319" s="110"/>
    </row>
    <row r="320" ht="11.25">
      <c r="C320" s="110"/>
    </row>
    <row r="321" ht="11.25">
      <c r="C321" s="110"/>
    </row>
    <row r="322" ht="11.25">
      <c r="C322" s="110"/>
    </row>
    <row r="323" ht="11.25">
      <c r="C323" s="110"/>
    </row>
    <row r="324" ht="11.25">
      <c r="C324" s="110"/>
    </row>
    <row r="325" ht="11.25">
      <c r="C325" s="110"/>
    </row>
    <row r="326" ht="11.25">
      <c r="C326" s="110"/>
    </row>
    <row r="327" ht="11.25">
      <c r="C327" s="110"/>
    </row>
    <row r="328" ht="11.25">
      <c r="C328" s="110"/>
    </row>
    <row r="329" ht="11.25">
      <c r="C329" s="110"/>
    </row>
    <row r="330" ht="11.25">
      <c r="C330" s="110"/>
    </row>
    <row r="331" ht="11.25">
      <c r="C331" s="110"/>
    </row>
    <row r="332" ht="11.25">
      <c r="C332" s="110"/>
    </row>
    <row r="333" ht="11.25">
      <c r="C333" s="110"/>
    </row>
    <row r="334" ht="11.25">
      <c r="C334" s="110"/>
    </row>
    <row r="335" ht="11.25">
      <c r="C335" s="110"/>
    </row>
    <row r="336" ht="11.25">
      <c r="C336" s="110"/>
    </row>
    <row r="337" ht="11.25">
      <c r="C337" s="110"/>
    </row>
    <row r="338" ht="11.25">
      <c r="C338" s="110"/>
    </row>
    <row r="339" ht="11.25">
      <c r="C339" s="110"/>
    </row>
    <row r="340" ht="11.25">
      <c r="C340" s="110"/>
    </row>
    <row r="341" ht="11.25">
      <c r="C341" s="110"/>
    </row>
    <row r="342" ht="11.25">
      <c r="C342" s="110"/>
    </row>
    <row r="343" ht="11.25">
      <c r="C343" s="110"/>
    </row>
    <row r="344" ht="11.25">
      <c r="C344" s="110"/>
    </row>
    <row r="345" ht="11.25">
      <c r="C345" s="110"/>
    </row>
    <row r="346" ht="11.25">
      <c r="C346" s="110"/>
    </row>
    <row r="347" ht="11.25">
      <c r="C347" s="110"/>
    </row>
    <row r="348" ht="11.25">
      <c r="C348" s="110"/>
    </row>
    <row r="349" ht="11.25">
      <c r="C349" s="110"/>
    </row>
    <row r="350" ht="11.25">
      <c r="C350" s="110"/>
    </row>
    <row r="351" ht="11.25">
      <c r="C351" s="110"/>
    </row>
    <row r="352" ht="11.25">
      <c r="C352" s="110"/>
    </row>
    <row r="353" ht="11.25">
      <c r="C353" s="110"/>
    </row>
    <row r="354" ht="11.25">
      <c r="C354" s="110"/>
    </row>
    <row r="355" ht="11.25">
      <c r="C355" s="110"/>
    </row>
    <row r="356" ht="11.25">
      <c r="C356" s="110"/>
    </row>
    <row r="357" ht="11.25">
      <c r="C357" s="110"/>
    </row>
    <row r="358" ht="11.25">
      <c r="C358" s="110"/>
    </row>
    <row r="359" ht="11.25">
      <c r="C359" s="110"/>
    </row>
    <row r="360" ht="11.25">
      <c r="C360" s="110"/>
    </row>
    <row r="361" ht="11.25">
      <c r="C361" s="110"/>
    </row>
    <row r="362" ht="11.25">
      <c r="C362" s="110"/>
    </row>
    <row r="363" ht="11.25">
      <c r="C363" s="110"/>
    </row>
    <row r="364" ht="11.25">
      <c r="C364" s="110"/>
    </row>
    <row r="365" ht="11.25">
      <c r="C365" s="110"/>
    </row>
    <row r="366" ht="11.25">
      <c r="C366" s="110"/>
    </row>
    <row r="367" ht="11.25">
      <c r="C367" s="110"/>
    </row>
    <row r="368" ht="11.25">
      <c r="C368" s="110"/>
    </row>
    <row r="369" ht="11.25">
      <c r="C369" s="110"/>
    </row>
    <row r="370" ht="11.25">
      <c r="C370" s="110"/>
    </row>
    <row r="371" ht="11.25">
      <c r="C371" s="110"/>
    </row>
    <row r="372" ht="11.25">
      <c r="C372" s="110"/>
    </row>
    <row r="373" ht="11.25">
      <c r="C373" s="110"/>
    </row>
    <row r="374" ht="11.25">
      <c r="C374" s="110"/>
    </row>
    <row r="375" ht="11.25">
      <c r="C375" s="110"/>
    </row>
    <row r="376" ht="11.25">
      <c r="C376" s="110"/>
    </row>
    <row r="377" ht="11.25">
      <c r="C377" s="110"/>
    </row>
    <row r="378" ht="11.25">
      <c r="C378" s="110"/>
    </row>
    <row r="379" ht="11.25">
      <c r="C379" s="110"/>
    </row>
    <row r="380" ht="11.25">
      <c r="C380" s="110"/>
    </row>
    <row r="381" ht="11.25">
      <c r="C381" s="110"/>
    </row>
    <row r="382" ht="11.25">
      <c r="C382" s="110"/>
    </row>
    <row r="383" ht="11.25">
      <c r="C383" s="110"/>
    </row>
    <row r="384" ht="11.25">
      <c r="C384" s="110"/>
    </row>
    <row r="385" ht="11.25">
      <c r="C385" s="110"/>
    </row>
    <row r="386" ht="11.25">
      <c r="C386" s="110"/>
    </row>
    <row r="387" ht="11.25">
      <c r="C387" s="110"/>
    </row>
    <row r="388" ht="11.25">
      <c r="C388" s="110"/>
    </row>
    <row r="389" ht="11.25">
      <c r="C389" s="110"/>
    </row>
    <row r="390" ht="11.25">
      <c r="C390" s="110"/>
    </row>
    <row r="391" ht="11.25">
      <c r="C391" s="110"/>
    </row>
    <row r="392" ht="11.25">
      <c r="C392" s="110"/>
    </row>
    <row r="393" ht="11.25">
      <c r="C393" s="110"/>
    </row>
    <row r="394" ht="11.25">
      <c r="C394" s="110"/>
    </row>
    <row r="395" ht="11.25">
      <c r="C395" s="110"/>
    </row>
    <row r="396" ht="11.25">
      <c r="C396" s="110"/>
    </row>
    <row r="397" ht="11.25">
      <c r="C397" s="110"/>
    </row>
    <row r="398" ht="11.25">
      <c r="C398" s="110"/>
    </row>
    <row r="399" ht="11.25">
      <c r="C399" s="110"/>
    </row>
    <row r="400" ht="11.25">
      <c r="C400" s="110"/>
    </row>
    <row r="401" ht="11.25">
      <c r="C401" s="110"/>
    </row>
    <row r="402" ht="11.25">
      <c r="C402" s="110"/>
    </row>
    <row r="403" ht="11.25">
      <c r="C403" s="110"/>
    </row>
    <row r="404" ht="11.25">
      <c r="C404" s="110"/>
    </row>
    <row r="405" ht="11.25">
      <c r="C405" s="110"/>
    </row>
    <row r="406" ht="11.25">
      <c r="C406" s="110"/>
    </row>
    <row r="407" ht="11.25">
      <c r="C407" s="110"/>
    </row>
    <row r="408" ht="11.25">
      <c r="C408" s="110"/>
    </row>
    <row r="409" ht="11.25">
      <c r="C409" s="110"/>
    </row>
    <row r="410" ht="11.25">
      <c r="C410" s="110"/>
    </row>
    <row r="411" ht="11.25">
      <c r="C411" s="110"/>
    </row>
    <row r="412" ht="11.25">
      <c r="C412" s="110"/>
    </row>
    <row r="413" ht="11.25">
      <c r="C413" s="110"/>
    </row>
    <row r="414" ht="11.25">
      <c r="C414" s="110"/>
    </row>
    <row r="415" ht="11.25">
      <c r="C415" s="110"/>
    </row>
    <row r="416" ht="11.25">
      <c r="C416" s="110"/>
    </row>
    <row r="417" ht="11.25">
      <c r="C417" s="110"/>
    </row>
    <row r="418" ht="11.25">
      <c r="C418" s="110"/>
    </row>
    <row r="419" ht="11.25">
      <c r="C419" s="110"/>
    </row>
    <row r="420" ht="11.25">
      <c r="C420" s="110"/>
    </row>
    <row r="421" ht="11.25">
      <c r="C421" s="110"/>
    </row>
    <row r="422" ht="11.25">
      <c r="C422" s="110"/>
    </row>
    <row r="423" ht="11.25">
      <c r="C423" s="110"/>
    </row>
    <row r="424" ht="11.25">
      <c r="C424" s="110"/>
    </row>
    <row r="425" ht="11.25">
      <c r="C425" s="110"/>
    </row>
    <row r="426" ht="11.25">
      <c r="C426" s="110"/>
    </row>
    <row r="427" ht="11.25">
      <c r="C427" s="110"/>
    </row>
    <row r="428" ht="11.25">
      <c r="C428" s="110"/>
    </row>
    <row r="429" ht="11.25">
      <c r="C429" s="110"/>
    </row>
    <row r="430" ht="11.25">
      <c r="C430" s="110"/>
    </row>
    <row r="431" ht="11.25">
      <c r="C431" s="110"/>
    </row>
    <row r="432" ht="11.25">
      <c r="C432" s="110"/>
    </row>
    <row r="433" ht="11.25">
      <c r="C433" s="110"/>
    </row>
    <row r="434" ht="11.25">
      <c r="C434" s="110"/>
    </row>
    <row r="435" ht="11.25">
      <c r="C435" s="110"/>
    </row>
    <row r="436" ht="11.25">
      <c r="C436" s="110"/>
    </row>
    <row r="437" ht="11.25">
      <c r="C437" s="110"/>
    </row>
    <row r="438" ht="11.25">
      <c r="C438" s="110"/>
    </row>
    <row r="439" ht="11.25">
      <c r="C439" s="110"/>
    </row>
    <row r="440" ht="11.25">
      <c r="C440" s="110"/>
    </row>
    <row r="441" ht="11.25">
      <c r="C441" s="110"/>
    </row>
    <row r="442" ht="11.25">
      <c r="C442" s="110"/>
    </row>
    <row r="443" ht="11.25">
      <c r="C443" s="110"/>
    </row>
    <row r="444" ht="11.25">
      <c r="C444" s="110"/>
    </row>
    <row r="445" ht="11.25">
      <c r="C445" s="110"/>
    </row>
    <row r="446" ht="11.25">
      <c r="C446" s="110"/>
    </row>
    <row r="447" ht="11.25">
      <c r="C447" s="110"/>
    </row>
    <row r="448" ht="11.25">
      <c r="C448" s="110"/>
    </row>
    <row r="449" ht="11.25">
      <c r="C449" s="110"/>
    </row>
    <row r="450" ht="11.25">
      <c r="C450" s="110"/>
    </row>
    <row r="451" ht="11.25">
      <c r="C451" s="110"/>
    </row>
    <row r="452" ht="11.25">
      <c r="C452" s="110"/>
    </row>
    <row r="453" ht="11.25">
      <c r="C453" s="110"/>
    </row>
    <row r="454" ht="11.25">
      <c r="C454" s="110"/>
    </row>
    <row r="455" ht="11.25">
      <c r="C455" s="110"/>
    </row>
    <row r="456" ht="11.25">
      <c r="C456" s="110"/>
    </row>
    <row r="457" ht="11.25">
      <c r="C457" s="110"/>
    </row>
    <row r="458" ht="11.25">
      <c r="C458" s="110"/>
    </row>
    <row r="459" ht="11.25">
      <c r="C459" s="110"/>
    </row>
    <row r="460" ht="11.25">
      <c r="C460" s="110"/>
    </row>
    <row r="461" ht="11.25">
      <c r="C461" s="110"/>
    </row>
    <row r="462" ht="11.25">
      <c r="C462" s="110"/>
    </row>
    <row r="463" ht="11.25">
      <c r="C463" s="110"/>
    </row>
    <row r="464" ht="11.25">
      <c r="C464" s="110"/>
    </row>
    <row r="465" ht="11.25">
      <c r="C465" s="110"/>
    </row>
    <row r="466" ht="11.25">
      <c r="C466" s="110"/>
    </row>
    <row r="467" ht="11.25">
      <c r="C467" s="110"/>
    </row>
    <row r="468" ht="11.25">
      <c r="C468" s="110"/>
    </row>
    <row r="469" ht="11.25">
      <c r="C469" s="110"/>
    </row>
    <row r="470" ht="11.25">
      <c r="C470" s="110"/>
    </row>
    <row r="471" ht="11.25">
      <c r="C471" s="110"/>
    </row>
    <row r="472" ht="11.25">
      <c r="C472" s="110"/>
    </row>
    <row r="473" ht="11.25">
      <c r="C473" s="110"/>
    </row>
    <row r="474" ht="11.25">
      <c r="C474" s="110"/>
    </row>
    <row r="475" ht="11.25">
      <c r="C475" s="110"/>
    </row>
    <row r="476" ht="11.25">
      <c r="C476" s="110"/>
    </row>
    <row r="477" ht="11.25">
      <c r="C477" s="110"/>
    </row>
    <row r="478" ht="11.25">
      <c r="C478" s="110"/>
    </row>
    <row r="479" ht="11.25">
      <c r="C479" s="110"/>
    </row>
    <row r="480" ht="11.25">
      <c r="C480" s="110"/>
    </row>
    <row r="481" ht="11.25">
      <c r="C481" s="110"/>
    </row>
    <row r="482" ht="11.25">
      <c r="C482" s="110"/>
    </row>
    <row r="483" ht="11.25">
      <c r="C483" s="110"/>
    </row>
    <row r="484" ht="11.25">
      <c r="C484" s="110"/>
    </row>
    <row r="485" ht="11.25">
      <c r="C485" s="110"/>
    </row>
    <row r="486" ht="11.25">
      <c r="C486" s="110"/>
    </row>
    <row r="487" ht="11.25">
      <c r="C487" s="110"/>
    </row>
    <row r="488" ht="11.25">
      <c r="C488" s="110"/>
    </row>
    <row r="489" ht="11.25">
      <c r="C489" s="110"/>
    </row>
    <row r="490" ht="11.25">
      <c r="C490" s="110"/>
    </row>
    <row r="491" ht="11.25">
      <c r="C491" s="110"/>
    </row>
    <row r="492" ht="11.25">
      <c r="C492" s="110"/>
    </row>
    <row r="493" ht="11.25">
      <c r="C493" s="110"/>
    </row>
    <row r="494" ht="11.25">
      <c r="C494" s="110"/>
    </row>
    <row r="495" ht="11.25">
      <c r="C495" s="110"/>
    </row>
    <row r="496" ht="11.25">
      <c r="C496" s="110"/>
    </row>
    <row r="497" ht="11.25">
      <c r="C497" s="110"/>
    </row>
    <row r="498" ht="11.25">
      <c r="C498" s="110"/>
    </row>
    <row r="499" ht="11.25">
      <c r="C499" s="110"/>
    </row>
    <row r="500" ht="11.25">
      <c r="C500" s="110"/>
    </row>
    <row r="501" ht="11.25">
      <c r="C501" s="110"/>
    </row>
    <row r="502" ht="11.25">
      <c r="C502" s="110"/>
    </row>
    <row r="503" ht="11.25">
      <c r="C503" s="110"/>
    </row>
    <row r="504" ht="11.25">
      <c r="C504" s="110"/>
    </row>
    <row r="505" ht="11.25">
      <c r="C505" s="110"/>
    </row>
    <row r="506" ht="11.25">
      <c r="C506" s="110"/>
    </row>
    <row r="507" ht="11.25">
      <c r="C507" s="110"/>
    </row>
    <row r="508" ht="11.25">
      <c r="C508" s="110"/>
    </row>
    <row r="509" ht="11.25">
      <c r="C509" s="110"/>
    </row>
    <row r="510" ht="11.25">
      <c r="C510" s="110"/>
    </row>
    <row r="511" ht="11.25">
      <c r="C511" s="110"/>
    </row>
    <row r="512" ht="11.25">
      <c r="C512" s="110"/>
    </row>
    <row r="513" ht="11.25">
      <c r="C513" s="110"/>
    </row>
    <row r="514" ht="11.25">
      <c r="C514" s="110"/>
    </row>
    <row r="515" ht="11.25">
      <c r="C515" s="110"/>
    </row>
    <row r="516" ht="11.25">
      <c r="C516" s="110"/>
    </row>
    <row r="517" ht="11.25">
      <c r="C517" s="110"/>
    </row>
    <row r="518" ht="11.25">
      <c r="C518" s="110"/>
    </row>
    <row r="519" ht="11.25">
      <c r="C519" s="110"/>
    </row>
    <row r="520" ht="11.25">
      <c r="C520" s="110"/>
    </row>
    <row r="521" ht="11.25">
      <c r="C521" s="110"/>
    </row>
    <row r="522" ht="11.25">
      <c r="C522" s="110"/>
    </row>
    <row r="523" ht="11.25">
      <c r="C523" s="110"/>
    </row>
    <row r="524" ht="11.25">
      <c r="C524" s="110"/>
    </row>
    <row r="525" ht="11.25">
      <c r="C525" s="110"/>
    </row>
    <row r="526" ht="11.25">
      <c r="C526" s="110"/>
    </row>
    <row r="527" ht="11.25">
      <c r="C527" s="110"/>
    </row>
    <row r="528" ht="11.25">
      <c r="C528" s="110"/>
    </row>
    <row r="529" ht="11.25">
      <c r="C529" s="110"/>
    </row>
    <row r="530" ht="11.25">
      <c r="C530" s="110"/>
    </row>
    <row r="531" ht="11.25">
      <c r="C531" s="110"/>
    </row>
    <row r="532" ht="11.25">
      <c r="C532" s="110"/>
    </row>
    <row r="533" ht="11.25">
      <c r="C533" s="110"/>
    </row>
    <row r="534" ht="11.25">
      <c r="C534" s="110"/>
    </row>
    <row r="535" ht="11.25">
      <c r="C535" s="110"/>
    </row>
    <row r="536" ht="11.25">
      <c r="C536" s="110"/>
    </row>
    <row r="537" ht="11.25">
      <c r="C537" s="110"/>
    </row>
    <row r="538" ht="11.25">
      <c r="C538" s="110"/>
    </row>
    <row r="539" ht="11.25">
      <c r="C539" s="110"/>
    </row>
    <row r="540" ht="11.25">
      <c r="C540" s="110"/>
    </row>
    <row r="541" ht="11.25">
      <c r="C541" s="110"/>
    </row>
    <row r="542" ht="11.25">
      <c r="C542" s="110"/>
    </row>
    <row r="543" ht="11.25">
      <c r="C543" s="110"/>
    </row>
    <row r="544" ht="11.25">
      <c r="C544" s="110"/>
    </row>
    <row r="545" ht="11.25">
      <c r="C545" s="110"/>
    </row>
    <row r="546" ht="11.25">
      <c r="C546" s="110"/>
    </row>
    <row r="547" ht="11.25">
      <c r="C547" s="110"/>
    </row>
    <row r="548" ht="11.25">
      <c r="C548" s="110"/>
    </row>
    <row r="549" ht="11.25">
      <c r="C549" s="110"/>
    </row>
    <row r="550" ht="11.25">
      <c r="C550" s="110"/>
    </row>
    <row r="551" ht="11.25">
      <c r="C551" s="110"/>
    </row>
    <row r="552" ht="11.25">
      <c r="C552" s="110"/>
    </row>
    <row r="553" ht="11.25">
      <c r="C553" s="110"/>
    </row>
    <row r="554" ht="11.25">
      <c r="C554" s="110"/>
    </row>
    <row r="555" ht="11.25">
      <c r="C555" s="110"/>
    </row>
    <row r="556" ht="11.25">
      <c r="C556" s="110"/>
    </row>
    <row r="557" ht="11.25">
      <c r="C557" s="110"/>
    </row>
    <row r="558" ht="11.25">
      <c r="C558" s="110"/>
    </row>
    <row r="559" ht="11.25">
      <c r="C559" s="110"/>
    </row>
    <row r="560" ht="11.25">
      <c r="C560" s="110"/>
    </row>
    <row r="561" ht="11.25">
      <c r="C561" s="110"/>
    </row>
    <row r="562" ht="11.25">
      <c r="C562" s="110"/>
    </row>
    <row r="563" ht="11.25">
      <c r="C563" s="110"/>
    </row>
    <row r="564" ht="11.25">
      <c r="C564" s="110"/>
    </row>
    <row r="565" ht="11.25">
      <c r="C565" s="110"/>
    </row>
    <row r="566" ht="11.25">
      <c r="C566" s="110"/>
    </row>
    <row r="567" ht="11.25">
      <c r="C567" s="110"/>
    </row>
    <row r="568" ht="11.25">
      <c r="C568" s="110"/>
    </row>
    <row r="569" ht="11.25">
      <c r="C569" s="110"/>
    </row>
    <row r="570" ht="11.25">
      <c r="C570" s="110"/>
    </row>
    <row r="571" ht="11.25">
      <c r="C571" s="110"/>
    </row>
    <row r="572" ht="11.25">
      <c r="C572" s="110"/>
    </row>
    <row r="573" ht="11.25">
      <c r="C573" s="110"/>
    </row>
    <row r="574" ht="11.25">
      <c r="C574" s="110"/>
    </row>
    <row r="575" ht="11.25">
      <c r="C575" s="110"/>
    </row>
    <row r="576" ht="11.25">
      <c r="C576" s="110"/>
    </row>
    <row r="577" ht="11.25">
      <c r="C577" s="110"/>
    </row>
    <row r="578" ht="11.25">
      <c r="C578" s="110"/>
    </row>
    <row r="579" ht="11.25">
      <c r="C579" s="110"/>
    </row>
    <row r="580" ht="11.25">
      <c r="C580" s="110"/>
    </row>
    <row r="581" ht="11.25">
      <c r="C581" s="110"/>
    </row>
    <row r="582" ht="11.25">
      <c r="C582" s="110"/>
    </row>
    <row r="583" ht="11.25">
      <c r="C583" s="110"/>
    </row>
    <row r="584" ht="11.25">
      <c r="C584" s="110"/>
    </row>
    <row r="585" ht="11.25">
      <c r="C585" s="110"/>
    </row>
    <row r="586" ht="11.25">
      <c r="C586" s="110"/>
    </row>
    <row r="587" ht="11.25">
      <c r="C587" s="110"/>
    </row>
    <row r="588" ht="11.25">
      <c r="C588" s="110"/>
    </row>
    <row r="589" ht="11.25">
      <c r="C589" s="110"/>
    </row>
    <row r="590" ht="11.25">
      <c r="C590" s="110"/>
    </row>
    <row r="591" ht="11.25">
      <c r="C591" s="110"/>
    </row>
    <row r="592" ht="11.25">
      <c r="C592" s="110"/>
    </row>
    <row r="593" ht="11.25">
      <c r="C593" s="110"/>
    </row>
    <row r="594" ht="11.25">
      <c r="C594" s="110"/>
    </row>
    <row r="595" ht="11.25">
      <c r="C595" s="110"/>
    </row>
    <row r="596" ht="11.25">
      <c r="C596" s="110"/>
    </row>
    <row r="597" ht="11.25">
      <c r="C597" s="110"/>
    </row>
    <row r="598" ht="11.25">
      <c r="C598" s="110"/>
    </row>
    <row r="599" ht="11.25">
      <c r="C599" s="110"/>
    </row>
    <row r="600" ht="11.25">
      <c r="C600" s="110"/>
    </row>
    <row r="601" ht="11.25">
      <c r="C601" s="110"/>
    </row>
    <row r="602" ht="11.25">
      <c r="C602" s="110"/>
    </row>
    <row r="603" ht="11.25">
      <c r="C603" s="110"/>
    </row>
    <row r="604" ht="11.25">
      <c r="C604" s="110"/>
    </row>
    <row r="605" ht="11.25">
      <c r="C605" s="110"/>
    </row>
    <row r="606" ht="11.25">
      <c r="C606" s="110"/>
    </row>
    <row r="607" ht="11.25">
      <c r="C607" s="110"/>
    </row>
    <row r="608" ht="11.25">
      <c r="C608" s="110"/>
    </row>
    <row r="609" ht="11.25">
      <c r="C609" s="110"/>
    </row>
    <row r="610" ht="11.25">
      <c r="C610" s="110"/>
    </row>
    <row r="611" ht="11.25">
      <c r="C611" s="110"/>
    </row>
    <row r="612" ht="11.25">
      <c r="C612" s="110"/>
    </row>
    <row r="613" ht="11.25">
      <c r="C613" s="110"/>
    </row>
    <row r="614" ht="11.25">
      <c r="C614" s="110"/>
    </row>
    <row r="615" ht="11.25">
      <c r="C615" s="110"/>
    </row>
    <row r="616" ht="11.25">
      <c r="C616" s="110"/>
    </row>
    <row r="617" ht="11.25">
      <c r="C617" s="110"/>
    </row>
    <row r="618" ht="11.25">
      <c r="C618" s="110"/>
    </row>
    <row r="619" ht="11.25">
      <c r="C619" s="110"/>
    </row>
    <row r="620" ht="11.25">
      <c r="C620" s="110"/>
    </row>
    <row r="621" ht="11.25">
      <c r="C621" s="110"/>
    </row>
    <row r="622" ht="11.25">
      <c r="C622" s="110"/>
    </row>
    <row r="623" ht="11.25">
      <c r="C623" s="110"/>
    </row>
    <row r="624" ht="11.25">
      <c r="C624" s="110"/>
    </row>
    <row r="625" ht="11.25">
      <c r="C625" s="110"/>
    </row>
    <row r="626" ht="11.25">
      <c r="C626" s="110"/>
    </row>
    <row r="627" ht="11.25">
      <c r="C627" s="110"/>
    </row>
    <row r="628" ht="11.25">
      <c r="C628" s="110"/>
    </row>
    <row r="629" ht="11.25">
      <c r="C629" s="110"/>
    </row>
    <row r="630" ht="11.25">
      <c r="C630" s="110"/>
    </row>
    <row r="631" ht="11.25">
      <c r="C631" s="110"/>
    </row>
    <row r="632" ht="11.25">
      <c r="C632" s="110"/>
    </row>
    <row r="633" ht="11.25">
      <c r="C633" s="110"/>
    </row>
    <row r="634" ht="11.25">
      <c r="C634" s="110"/>
    </row>
    <row r="635" ht="11.25">
      <c r="C635" s="110"/>
    </row>
    <row r="636" ht="11.25">
      <c r="C636" s="110"/>
    </row>
    <row r="637" ht="11.25">
      <c r="C637" s="110"/>
    </row>
    <row r="638" ht="11.25">
      <c r="C638" s="110"/>
    </row>
    <row r="639" ht="11.25">
      <c r="C639" s="110"/>
    </row>
    <row r="640" ht="11.25">
      <c r="C640" s="110"/>
    </row>
    <row r="641" ht="11.25">
      <c r="C641" s="110"/>
    </row>
    <row r="642" ht="11.25">
      <c r="C642" s="110"/>
    </row>
    <row r="643" ht="11.25">
      <c r="C643" s="110"/>
    </row>
    <row r="644" ht="11.25">
      <c r="C644" s="110"/>
    </row>
    <row r="645" ht="11.25">
      <c r="C645" s="110"/>
    </row>
    <row r="646" ht="11.25">
      <c r="C646" s="110"/>
    </row>
    <row r="647" ht="11.25">
      <c r="C647" s="110"/>
    </row>
    <row r="648" ht="11.25">
      <c r="C648" s="110"/>
    </row>
    <row r="649" ht="11.25">
      <c r="C649" s="110"/>
    </row>
    <row r="650" ht="11.25">
      <c r="C650" s="110"/>
    </row>
    <row r="651" ht="11.25">
      <c r="C651" s="110"/>
    </row>
    <row r="652" ht="11.25">
      <c r="C652" s="110"/>
    </row>
    <row r="653" ht="11.25">
      <c r="C653" s="110"/>
    </row>
    <row r="654" ht="11.25">
      <c r="C654" s="110"/>
    </row>
    <row r="655" ht="11.25">
      <c r="C655" s="110"/>
    </row>
    <row r="656" ht="11.25">
      <c r="C656" s="110"/>
    </row>
    <row r="657" ht="11.25">
      <c r="C657" s="110"/>
    </row>
    <row r="658" ht="11.25">
      <c r="C658" s="110"/>
    </row>
    <row r="659" ht="11.25">
      <c r="C659" s="110"/>
    </row>
    <row r="660" ht="11.25">
      <c r="C660" s="110"/>
    </row>
    <row r="661" ht="11.25">
      <c r="C661" s="110"/>
    </row>
    <row r="662" ht="11.25">
      <c r="C662" s="110"/>
    </row>
    <row r="663" ht="11.25">
      <c r="C663" s="110"/>
    </row>
    <row r="664" ht="11.25">
      <c r="C664" s="110"/>
    </row>
    <row r="665" ht="11.25">
      <c r="C665" s="110"/>
    </row>
    <row r="666" ht="11.25">
      <c r="C666" s="110"/>
    </row>
    <row r="667" ht="11.25">
      <c r="C667" s="110"/>
    </row>
    <row r="668" ht="11.25">
      <c r="C668" s="110"/>
    </row>
    <row r="669" ht="11.25">
      <c r="C669" s="110"/>
    </row>
    <row r="670" ht="11.25">
      <c r="C670" s="110"/>
    </row>
    <row r="671" ht="11.25">
      <c r="C671" s="110"/>
    </row>
    <row r="672" ht="11.25">
      <c r="C672" s="110"/>
    </row>
    <row r="673" ht="11.25">
      <c r="C673" s="110"/>
    </row>
    <row r="674" ht="11.25">
      <c r="C674" s="110"/>
    </row>
    <row r="675" ht="11.25">
      <c r="C675" s="110"/>
    </row>
    <row r="676" ht="11.25">
      <c r="C676" s="110"/>
    </row>
    <row r="677" ht="11.25">
      <c r="C677" s="110"/>
    </row>
    <row r="678" ht="11.25">
      <c r="C678" s="110"/>
    </row>
    <row r="679" ht="11.25">
      <c r="C679" s="110"/>
    </row>
    <row r="680" ht="11.25">
      <c r="C680" s="110"/>
    </row>
    <row r="681" ht="11.25">
      <c r="C681" s="110"/>
    </row>
    <row r="682" ht="11.25">
      <c r="C682" s="110"/>
    </row>
    <row r="683" ht="11.25">
      <c r="C683" s="110"/>
    </row>
    <row r="684" ht="11.25">
      <c r="C684" s="110"/>
    </row>
    <row r="685" ht="11.25">
      <c r="C685" s="110"/>
    </row>
    <row r="686" ht="11.25">
      <c r="C686" s="110"/>
    </row>
    <row r="687" ht="11.25">
      <c r="C687" s="110"/>
    </row>
    <row r="688" ht="11.25">
      <c r="C688" s="110"/>
    </row>
    <row r="689" ht="11.25">
      <c r="C689" s="110"/>
    </row>
    <row r="690" ht="11.25">
      <c r="C690" s="110"/>
    </row>
    <row r="691" ht="11.25">
      <c r="C691" s="110"/>
    </row>
    <row r="692" ht="11.25">
      <c r="C692" s="110"/>
    </row>
    <row r="693" ht="11.25">
      <c r="C693" s="110"/>
    </row>
    <row r="694" ht="11.25">
      <c r="C694" s="110"/>
    </row>
    <row r="695" ht="11.25">
      <c r="C695" s="110"/>
    </row>
    <row r="696" ht="11.25">
      <c r="C696" s="110"/>
    </row>
    <row r="697" ht="11.25">
      <c r="C697" s="110"/>
    </row>
    <row r="698" ht="11.25">
      <c r="C698" s="110"/>
    </row>
    <row r="699" ht="11.25">
      <c r="C699" s="110"/>
    </row>
    <row r="700" ht="11.25">
      <c r="C700" s="110"/>
    </row>
    <row r="701" ht="11.25">
      <c r="C701" s="110"/>
    </row>
    <row r="702" ht="11.25">
      <c r="C702" s="110"/>
    </row>
    <row r="703" ht="11.25">
      <c r="C703" s="110"/>
    </row>
    <row r="704" ht="11.25">
      <c r="C704" s="110"/>
    </row>
    <row r="705" ht="11.25">
      <c r="C705" s="110"/>
    </row>
    <row r="706" ht="11.25">
      <c r="C706" s="110"/>
    </row>
    <row r="707" ht="11.25">
      <c r="C707" s="110"/>
    </row>
    <row r="708" ht="11.25">
      <c r="C708" s="110"/>
    </row>
    <row r="709" ht="11.25">
      <c r="C709" s="110"/>
    </row>
    <row r="710" ht="11.25">
      <c r="C710" s="110"/>
    </row>
    <row r="711" ht="11.25">
      <c r="C711" s="110"/>
    </row>
    <row r="712" ht="11.25">
      <c r="C712" s="110"/>
    </row>
    <row r="713" ht="11.25">
      <c r="C713" s="110"/>
    </row>
    <row r="714" ht="11.25">
      <c r="C714" s="110"/>
    </row>
    <row r="715" ht="11.25">
      <c r="C715" s="110"/>
    </row>
    <row r="716" ht="11.25">
      <c r="C716" s="110"/>
    </row>
    <row r="717" ht="11.25">
      <c r="C717" s="110"/>
    </row>
    <row r="718" ht="11.25">
      <c r="C718" s="110"/>
    </row>
    <row r="719" ht="11.25">
      <c r="C719" s="110"/>
    </row>
    <row r="720" ht="11.25">
      <c r="C720" s="110"/>
    </row>
    <row r="721" ht="11.25">
      <c r="C721" s="110"/>
    </row>
    <row r="722" ht="11.25">
      <c r="C722" s="110"/>
    </row>
    <row r="723" ht="11.25">
      <c r="C723" s="110"/>
    </row>
    <row r="724" ht="11.25">
      <c r="C724" s="110"/>
    </row>
    <row r="725" ht="11.25">
      <c r="C725" s="110"/>
    </row>
    <row r="726" ht="11.25">
      <c r="C726" s="110"/>
    </row>
    <row r="727" ht="11.25">
      <c r="C727" s="110"/>
    </row>
    <row r="728" ht="11.25">
      <c r="C728" s="110"/>
    </row>
    <row r="729" ht="11.25">
      <c r="C729" s="110"/>
    </row>
    <row r="730" ht="11.25">
      <c r="C730" s="110"/>
    </row>
    <row r="731" ht="11.25">
      <c r="C731" s="110"/>
    </row>
    <row r="732" ht="11.25">
      <c r="C732" s="110"/>
    </row>
    <row r="733" ht="11.25">
      <c r="C733" s="110"/>
    </row>
    <row r="734" ht="11.25">
      <c r="C734" s="110"/>
    </row>
    <row r="735" ht="11.25">
      <c r="C735" s="110"/>
    </row>
    <row r="736" ht="11.25">
      <c r="C736" s="110"/>
    </row>
    <row r="737" ht="11.25">
      <c r="C737" s="110"/>
    </row>
    <row r="738" ht="11.25">
      <c r="C738" s="110"/>
    </row>
    <row r="739" ht="11.25">
      <c r="C739" s="110"/>
    </row>
    <row r="740" ht="11.25">
      <c r="C740" s="110"/>
    </row>
    <row r="741" ht="11.25">
      <c r="C741" s="110"/>
    </row>
    <row r="742" ht="11.25">
      <c r="C742" s="110"/>
    </row>
    <row r="743" ht="11.25">
      <c r="C743" s="110"/>
    </row>
    <row r="744" ht="11.25">
      <c r="C744" s="110"/>
    </row>
    <row r="745" ht="11.25">
      <c r="C745" s="110"/>
    </row>
    <row r="746" ht="11.25">
      <c r="C746" s="110"/>
    </row>
    <row r="747" ht="11.25">
      <c r="C747" s="110"/>
    </row>
    <row r="748" ht="11.25">
      <c r="C748" s="110"/>
    </row>
    <row r="749" ht="11.25">
      <c r="C749" s="110"/>
    </row>
    <row r="750" ht="11.25">
      <c r="C750" s="110"/>
    </row>
    <row r="751" ht="11.25">
      <c r="C751" s="110"/>
    </row>
    <row r="752" ht="11.25">
      <c r="C752" s="110"/>
    </row>
    <row r="753" ht="11.25">
      <c r="C753" s="110"/>
    </row>
    <row r="754" ht="11.25">
      <c r="C754" s="110"/>
    </row>
    <row r="755" ht="11.25">
      <c r="C755" s="110"/>
    </row>
    <row r="756" ht="11.25">
      <c r="C756" s="110"/>
    </row>
    <row r="757" ht="11.25">
      <c r="C757" s="110"/>
    </row>
    <row r="758" ht="11.25">
      <c r="C758" s="110"/>
    </row>
    <row r="759" ht="11.25">
      <c r="C759" s="110"/>
    </row>
    <row r="760" ht="11.25">
      <c r="C760" s="110"/>
    </row>
    <row r="761" ht="11.25">
      <c r="C761" s="110"/>
    </row>
    <row r="762" ht="11.25">
      <c r="C762" s="110"/>
    </row>
    <row r="763" ht="11.25">
      <c r="C763" s="110"/>
    </row>
    <row r="764" ht="11.25">
      <c r="C764" s="110"/>
    </row>
    <row r="765" ht="11.25">
      <c r="C765" s="110"/>
    </row>
    <row r="766" ht="11.25">
      <c r="C766" s="110"/>
    </row>
    <row r="767" ht="11.25">
      <c r="C767" s="110"/>
    </row>
    <row r="768" ht="11.25">
      <c r="C768" s="110"/>
    </row>
    <row r="769" ht="11.25">
      <c r="C769" s="110"/>
    </row>
    <row r="770" ht="11.25">
      <c r="C770" s="110"/>
    </row>
    <row r="771" ht="11.25">
      <c r="C771" s="110"/>
    </row>
    <row r="772" ht="11.25">
      <c r="C772" s="110"/>
    </row>
    <row r="773" ht="11.25">
      <c r="C773" s="110"/>
    </row>
    <row r="774" ht="11.25">
      <c r="C774" s="110"/>
    </row>
    <row r="775" ht="11.25">
      <c r="C775" s="110"/>
    </row>
    <row r="776" ht="11.25">
      <c r="C776" s="110"/>
    </row>
    <row r="777" ht="11.25">
      <c r="C777" s="110"/>
    </row>
    <row r="778" ht="11.25">
      <c r="C778" s="110"/>
    </row>
    <row r="779" ht="11.25">
      <c r="C779" s="110"/>
    </row>
    <row r="780" ht="11.25">
      <c r="C780" s="110"/>
    </row>
    <row r="781" ht="11.25">
      <c r="C781" s="110"/>
    </row>
    <row r="782" ht="11.25">
      <c r="C782" s="110"/>
    </row>
    <row r="783" ht="11.25">
      <c r="C783" s="110"/>
    </row>
    <row r="784" ht="11.25">
      <c r="C784" s="110"/>
    </row>
    <row r="785" ht="11.25">
      <c r="C785" s="110"/>
    </row>
    <row r="786" ht="11.25">
      <c r="C786" s="110"/>
    </row>
    <row r="787" ht="11.25">
      <c r="C787" s="110"/>
    </row>
    <row r="788" ht="11.25">
      <c r="C788" s="110"/>
    </row>
    <row r="789" ht="11.25">
      <c r="C789" s="110"/>
    </row>
    <row r="790" ht="11.25">
      <c r="C790" s="110"/>
    </row>
    <row r="791" ht="11.25">
      <c r="C791" s="110"/>
    </row>
    <row r="792" ht="11.25">
      <c r="C792" s="110"/>
    </row>
    <row r="793" ht="11.25">
      <c r="C793" s="110"/>
    </row>
    <row r="794" ht="11.25">
      <c r="C794" s="110"/>
    </row>
    <row r="795" ht="11.25">
      <c r="C795" s="110"/>
    </row>
    <row r="796" ht="11.25">
      <c r="C796" s="110"/>
    </row>
    <row r="797" ht="11.25">
      <c r="C797" s="110"/>
    </row>
    <row r="798" ht="11.25">
      <c r="C798" s="110"/>
    </row>
    <row r="799" ht="11.25">
      <c r="C799" s="110"/>
    </row>
    <row r="800" ht="11.25">
      <c r="C800" s="110"/>
    </row>
    <row r="801" ht="11.25">
      <c r="C801" s="110"/>
    </row>
    <row r="802" ht="11.25">
      <c r="C802" s="110"/>
    </row>
    <row r="803" ht="11.25">
      <c r="C803" s="110"/>
    </row>
    <row r="804" ht="11.25">
      <c r="C804" s="110"/>
    </row>
    <row r="805" ht="11.25">
      <c r="C805" s="110"/>
    </row>
    <row r="806" ht="11.25">
      <c r="C806" s="110"/>
    </row>
    <row r="807" ht="11.25">
      <c r="C807" s="110"/>
    </row>
    <row r="808" ht="11.25">
      <c r="C808" s="110"/>
    </row>
    <row r="809" ht="11.25">
      <c r="C809" s="110"/>
    </row>
    <row r="810" ht="11.25">
      <c r="C810" s="110"/>
    </row>
    <row r="811" ht="11.25">
      <c r="C811" s="110"/>
    </row>
    <row r="812" ht="11.25">
      <c r="C812" s="110"/>
    </row>
    <row r="813" ht="11.25">
      <c r="C813" s="110"/>
    </row>
    <row r="814" ht="11.25">
      <c r="C814" s="110"/>
    </row>
    <row r="815" ht="11.25">
      <c r="C815" s="110"/>
    </row>
    <row r="816" ht="11.25">
      <c r="C816" s="110"/>
    </row>
    <row r="817" ht="11.25">
      <c r="C817" s="110"/>
    </row>
    <row r="818" ht="11.25">
      <c r="C818" s="110"/>
    </row>
    <row r="819" ht="11.25">
      <c r="C819" s="110"/>
    </row>
    <row r="820" ht="11.25">
      <c r="C820" s="110"/>
    </row>
    <row r="821" ht="11.25">
      <c r="C821" s="110"/>
    </row>
    <row r="822" ht="11.25">
      <c r="C822" s="110"/>
    </row>
    <row r="823" ht="11.25">
      <c r="C823" s="110"/>
    </row>
    <row r="824" ht="11.25">
      <c r="C824" s="110"/>
    </row>
    <row r="825" ht="11.25">
      <c r="C825" s="110"/>
    </row>
    <row r="826" ht="11.25">
      <c r="C826" s="110"/>
    </row>
    <row r="827" ht="11.25">
      <c r="C827" s="110"/>
    </row>
    <row r="828" ht="11.25">
      <c r="C828" s="110"/>
    </row>
    <row r="829" ht="11.25">
      <c r="C829" s="110"/>
    </row>
    <row r="830" ht="11.25">
      <c r="C830" s="110"/>
    </row>
    <row r="831" ht="11.25">
      <c r="C831" s="110"/>
    </row>
    <row r="832" ht="11.25">
      <c r="C832" s="110"/>
    </row>
    <row r="833" ht="11.25">
      <c r="C833" s="110"/>
    </row>
    <row r="834" ht="11.25">
      <c r="C834" s="110"/>
    </row>
    <row r="835" ht="11.25">
      <c r="C835" s="110"/>
    </row>
    <row r="836" ht="11.25">
      <c r="C836" s="110"/>
    </row>
    <row r="837" ht="11.25">
      <c r="C837" s="110"/>
    </row>
    <row r="838" ht="11.25">
      <c r="C838" s="110"/>
    </row>
    <row r="839" ht="11.25">
      <c r="C839" s="110"/>
    </row>
    <row r="840" ht="11.25">
      <c r="C840" s="110"/>
    </row>
    <row r="841" ht="11.25">
      <c r="C841" s="110"/>
    </row>
    <row r="842" ht="11.25">
      <c r="C842" s="110"/>
    </row>
    <row r="843" ht="11.25">
      <c r="C843" s="110"/>
    </row>
    <row r="844" ht="11.25">
      <c r="C844" s="110"/>
    </row>
    <row r="845" ht="11.25">
      <c r="C845" s="110"/>
    </row>
    <row r="846" ht="11.25">
      <c r="C846" s="110"/>
    </row>
    <row r="847" ht="11.25">
      <c r="C847" s="110"/>
    </row>
    <row r="848" ht="11.25">
      <c r="C848" s="110"/>
    </row>
    <row r="849" ht="11.25">
      <c r="C849" s="110"/>
    </row>
    <row r="850" ht="11.25">
      <c r="C850" s="110"/>
    </row>
    <row r="851" ht="11.25">
      <c r="C851" s="110"/>
    </row>
    <row r="852" ht="11.25">
      <c r="C852" s="110"/>
    </row>
    <row r="853" ht="11.25">
      <c r="C853" s="110"/>
    </row>
    <row r="854" ht="11.25">
      <c r="C854" s="110"/>
    </row>
    <row r="855" ht="11.25">
      <c r="C855" s="110"/>
    </row>
    <row r="856" ht="11.25">
      <c r="C856" s="110"/>
    </row>
    <row r="857" ht="11.25">
      <c r="C857" s="110"/>
    </row>
    <row r="858" ht="11.25">
      <c r="C858" s="110"/>
    </row>
    <row r="859" ht="11.25">
      <c r="C859" s="110"/>
    </row>
    <row r="860" ht="11.25">
      <c r="C860" s="110"/>
    </row>
    <row r="861" ht="11.25">
      <c r="C861" s="110"/>
    </row>
    <row r="862" ht="11.25">
      <c r="C862" s="110"/>
    </row>
    <row r="863" ht="11.25">
      <c r="C863" s="110"/>
    </row>
    <row r="864" ht="11.25">
      <c r="C864" s="110"/>
    </row>
    <row r="865" ht="11.25">
      <c r="C865" s="110"/>
    </row>
    <row r="866" ht="11.25">
      <c r="C866" s="110"/>
    </row>
    <row r="867" ht="11.25">
      <c r="C867" s="110"/>
    </row>
    <row r="868" ht="11.25">
      <c r="C868" s="110"/>
    </row>
    <row r="869" ht="11.25">
      <c r="C869" s="110"/>
    </row>
    <row r="870" ht="11.25">
      <c r="C870" s="110"/>
    </row>
    <row r="871" ht="11.25">
      <c r="C871" s="110"/>
    </row>
    <row r="872" ht="11.25">
      <c r="C872" s="110"/>
    </row>
    <row r="873" ht="11.25">
      <c r="C873" s="110"/>
    </row>
    <row r="874" ht="11.25">
      <c r="C874" s="110"/>
    </row>
    <row r="875" ht="11.25">
      <c r="C875" s="110"/>
    </row>
    <row r="876" ht="11.25">
      <c r="C876" s="110"/>
    </row>
    <row r="877" ht="11.25">
      <c r="C877" s="110"/>
    </row>
    <row r="878" ht="11.25">
      <c r="C878" s="110"/>
    </row>
    <row r="879" ht="11.25">
      <c r="C879" s="110"/>
    </row>
    <row r="880" ht="11.25">
      <c r="C880" s="110"/>
    </row>
    <row r="881" ht="11.25">
      <c r="C881" s="110"/>
    </row>
    <row r="882" ht="11.25">
      <c r="C882" s="110"/>
    </row>
    <row r="883" ht="11.25">
      <c r="C883" s="110"/>
    </row>
    <row r="884" ht="11.25">
      <c r="C884" s="110"/>
    </row>
    <row r="885" ht="11.25">
      <c r="C885" s="110"/>
    </row>
    <row r="886" ht="11.25">
      <c r="C886" s="110"/>
    </row>
    <row r="887" ht="11.25">
      <c r="C887" s="110"/>
    </row>
    <row r="888" ht="11.25">
      <c r="C888" s="110"/>
    </row>
    <row r="889" ht="11.25">
      <c r="C889" s="110"/>
    </row>
    <row r="890" ht="11.25">
      <c r="C890" s="110"/>
    </row>
    <row r="891" ht="11.25">
      <c r="C891" s="110"/>
    </row>
    <row r="892" ht="11.25">
      <c r="C892" s="110"/>
    </row>
    <row r="893" ht="11.25">
      <c r="C893" s="110"/>
    </row>
    <row r="894" ht="11.25">
      <c r="C894" s="110"/>
    </row>
    <row r="895" ht="11.25">
      <c r="C895" s="110"/>
    </row>
    <row r="896" ht="11.25">
      <c r="C896" s="110"/>
    </row>
    <row r="897" ht="11.25">
      <c r="C897" s="110"/>
    </row>
    <row r="898" ht="11.25">
      <c r="C898" s="110"/>
    </row>
    <row r="899" ht="11.25">
      <c r="C899" s="110"/>
    </row>
    <row r="900" ht="11.25">
      <c r="C900" s="110"/>
    </row>
    <row r="901" ht="11.25">
      <c r="C901" s="110"/>
    </row>
    <row r="902" ht="11.25">
      <c r="C902" s="110"/>
    </row>
    <row r="903" ht="11.25">
      <c r="C903" s="110"/>
    </row>
    <row r="904" ht="11.25">
      <c r="C904" s="110"/>
    </row>
    <row r="905" ht="11.25">
      <c r="C905" s="110"/>
    </row>
    <row r="906" ht="11.25">
      <c r="C906" s="110"/>
    </row>
    <row r="907" ht="11.25">
      <c r="C907" s="110"/>
    </row>
    <row r="908" ht="11.25">
      <c r="C908" s="110"/>
    </row>
    <row r="909" ht="11.25">
      <c r="C909" s="110"/>
    </row>
    <row r="910" ht="11.25">
      <c r="C910" s="110"/>
    </row>
    <row r="911" ht="11.25">
      <c r="C911" s="110"/>
    </row>
    <row r="912" ht="11.25">
      <c r="C912" s="110"/>
    </row>
    <row r="913" ht="11.25">
      <c r="C913" s="110"/>
    </row>
    <row r="914" ht="11.25">
      <c r="C914" s="110"/>
    </row>
    <row r="915" ht="11.25">
      <c r="C915" s="110"/>
    </row>
    <row r="916" ht="11.25">
      <c r="C916" s="110"/>
    </row>
    <row r="917" ht="11.25">
      <c r="C917" s="110"/>
    </row>
    <row r="918" ht="11.25">
      <c r="C918" s="110"/>
    </row>
    <row r="919" ht="11.25">
      <c r="C919" s="110"/>
    </row>
    <row r="920" ht="11.25">
      <c r="C920" s="110"/>
    </row>
    <row r="921" ht="11.25">
      <c r="C921" s="110"/>
    </row>
    <row r="922" ht="11.25">
      <c r="C922" s="110"/>
    </row>
    <row r="923" ht="11.25">
      <c r="C923" s="110"/>
    </row>
    <row r="924" ht="11.25">
      <c r="C924" s="110"/>
    </row>
    <row r="925" ht="11.25">
      <c r="C925" s="110"/>
    </row>
    <row r="926" ht="11.25">
      <c r="C926" s="110"/>
    </row>
    <row r="927" ht="11.25">
      <c r="C927" s="110"/>
    </row>
    <row r="928" ht="11.25">
      <c r="C928" s="110"/>
    </row>
    <row r="929" ht="11.25">
      <c r="C929" s="110"/>
    </row>
    <row r="930" ht="11.25">
      <c r="C930" s="110"/>
    </row>
    <row r="931" ht="11.25">
      <c r="C931" s="110"/>
    </row>
    <row r="932" ht="11.25">
      <c r="C932" s="110"/>
    </row>
    <row r="933" ht="11.25">
      <c r="C933" s="110"/>
    </row>
    <row r="934" ht="11.25">
      <c r="C934" s="110"/>
    </row>
    <row r="935" ht="11.25">
      <c r="C935" s="110"/>
    </row>
    <row r="936" ht="11.25">
      <c r="C936" s="110"/>
    </row>
    <row r="937" ht="11.25">
      <c r="C937" s="110"/>
    </row>
    <row r="938" ht="11.25">
      <c r="C938" s="110"/>
    </row>
    <row r="939" ht="11.25">
      <c r="C939" s="110"/>
    </row>
    <row r="940" ht="11.25">
      <c r="C940" s="110"/>
    </row>
    <row r="941" ht="11.25">
      <c r="C941" s="110"/>
    </row>
    <row r="942" ht="11.25">
      <c r="C942" s="110"/>
    </row>
    <row r="943" ht="11.25">
      <c r="C943" s="110"/>
    </row>
    <row r="944" ht="11.25">
      <c r="C944" s="110"/>
    </row>
    <row r="945" ht="11.25">
      <c r="C945" s="110"/>
    </row>
    <row r="946" ht="11.25">
      <c r="C946" s="110"/>
    </row>
    <row r="947" ht="11.25">
      <c r="C947" s="110"/>
    </row>
    <row r="948" ht="11.25">
      <c r="C948" s="110"/>
    </row>
    <row r="949" ht="11.25">
      <c r="C949" s="110"/>
    </row>
    <row r="950" ht="11.25">
      <c r="C950" s="110"/>
    </row>
    <row r="951" ht="11.25">
      <c r="C951" s="110"/>
    </row>
    <row r="952" ht="11.25">
      <c r="C952" s="110"/>
    </row>
    <row r="953" ht="11.25">
      <c r="C953" s="110"/>
    </row>
    <row r="954" ht="11.25">
      <c r="C954" s="110"/>
    </row>
    <row r="955" ht="11.25">
      <c r="C955" s="110"/>
    </row>
    <row r="956" ht="11.25">
      <c r="C956" s="110"/>
    </row>
    <row r="957" ht="11.25">
      <c r="C957" s="110"/>
    </row>
    <row r="958" ht="11.25">
      <c r="C958" s="110"/>
    </row>
    <row r="959" ht="11.25">
      <c r="C959" s="110"/>
    </row>
    <row r="960" ht="11.25">
      <c r="C960" s="110"/>
    </row>
    <row r="961" ht="11.25">
      <c r="C961" s="110"/>
    </row>
    <row r="962" ht="11.25">
      <c r="C962" s="110"/>
    </row>
    <row r="963" ht="11.25">
      <c r="C963" s="110"/>
    </row>
    <row r="964" ht="11.25">
      <c r="C964" s="110"/>
    </row>
    <row r="965" ht="11.25">
      <c r="C965" s="110"/>
    </row>
    <row r="966" ht="11.25">
      <c r="C966" s="110"/>
    </row>
    <row r="967" ht="11.25">
      <c r="C967" s="110"/>
    </row>
    <row r="968" ht="11.25">
      <c r="C968" s="110"/>
    </row>
    <row r="969" ht="11.25">
      <c r="C969" s="110"/>
    </row>
    <row r="970" ht="11.25">
      <c r="C970" s="110"/>
    </row>
    <row r="971" ht="11.25">
      <c r="C971" s="110"/>
    </row>
    <row r="972" ht="11.25">
      <c r="C972" s="110"/>
    </row>
    <row r="973" ht="11.25">
      <c r="C973" s="110"/>
    </row>
    <row r="974" ht="11.25">
      <c r="C974" s="110"/>
    </row>
    <row r="975" ht="11.25">
      <c r="C975" s="110"/>
    </row>
    <row r="976" ht="11.25">
      <c r="C976" s="110"/>
    </row>
    <row r="977" ht="11.25">
      <c r="C977" s="110"/>
    </row>
    <row r="978" ht="11.25">
      <c r="C978" s="110"/>
    </row>
    <row r="979" ht="11.25">
      <c r="C979" s="110"/>
    </row>
    <row r="980" ht="11.25">
      <c r="C980" s="110"/>
    </row>
    <row r="981" ht="11.25">
      <c r="C981" s="110"/>
    </row>
    <row r="982" ht="11.25">
      <c r="C982" s="110"/>
    </row>
    <row r="983" ht="11.25">
      <c r="C983" s="110"/>
    </row>
    <row r="984" ht="11.25">
      <c r="C984" s="110"/>
    </row>
    <row r="985" ht="11.25">
      <c r="C985" s="110"/>
    </row>
    <row r="986" ht="11.25">
      <c r="C986" s="110"/>
    </row>
    <row r="987" ht="11.25">
      <c r="C987" s="110"/>
    </row>
    <row r="988" ht="11.25">
      <c r="C988" s="110"/>
    </row>
    <row r="989" ht="11.25">
      <c r="C989" s="110"/>
    </row>
    <row r="990" ht="11.25">
      <c r="C990" s="110"/>
    </row>
    <row r="991" ht="11.25">
      <c r="C991" s="110"/>
    </row>
    <row r="992" ht="11.25">
      <c r="C992" s="110"/>
    </row>
    <row r="993" ht="11.25">
      <c r="C993" s="110"/>
    </row>
    <row r="994" ht="11.25">
      <c r="C994" s="110"/>
    </row>
    <row r="995" ht="11.25">
      <c r="C995" s="110"/>
    </row>
    <row r="996" ht="11.25">
      <c r="C996" s="110"/>
    </row>
    <row r="997" ht="11.25">
      <c r="C997" s="110"/>
    </row>
    <row r="998" ht="11.25">
      <c r="C998" s="110"/>
    </row>
    <row r="999" ht="11.25">
      <c r="C999" s="110"/>
    </row>
    <row r="1000" ht="11.25">
      <c r="C1000" s="110"/>
    </row>
    <row r="1001" ht="11.25">
      <c r="C1001" s="110"/>
    </row>
    <row r="1002" ht="11.25">
      <c r="C1002" s="110"/>
    </row>
    <row r="1003" ht="11.25">
      <c r="C1003" s="110"/>
    </row>
    <row r="1004" ht="11.25">
      <c r="C1004" s="110"/>
    </row>
    <row r="1005" ht="11.25">
      <c r="C1005" s="110"/>
    </row>
    <row r="1006" ht="11.25">
      <c r="C1006" s="110"/>
    </row>
    <row r="1007" ht="11.25">
      <c r="C1007" s="110"/>
    </row>
    <row r="1008" ht="11.25">
      <c r="C1008" s="110"/>
    </row>
    <row r="1009" ht="11.25">
      <c r="C1009" s="110"/>
    </row>
    <row r="1010" ht="11.25">
      <c r="C1010" s="110"/>
    </row>
    <row r="1011" ht="11.25">
      <c r="C1011" s="110"/>
    </row>
    <row r="1012" ht="11.25">
      <c r="C1012" s="110"/>
    </row>
    <row r="1013" ht="11.25">
      <c r="C1013" s="110"/>
    </row>
    <row r="1014" ht="11.25">
      <c r="C1014" s="110"/>
    </row>
    <row r="1015" ht="11.25">
      <c r="C1015" s="110"/>
    </row>
    <row r="1016" ht="11.25">
      <c r="C1016" s="110"/>
    </row>
    <row r="1017" ht="11.25">
      <c r="C1017" s="110"/>
    </row>
    <row r="1018" ht="11.25">
      <c r="C1018" s="110"/>
    </row>
    <row r="1019" ht="11.25">
      <c r="C1019" s="110"/>
    </row>
    <row r="1020" ht="11.25">
      <c r="C1020" s="110"/>
    </row>
    <row r="1021" ht="11.25">
      <c r="C1021" s="110"/>
    </row>
    <row r="1022" ht="11.25">
      <c r="C1022" s="110"/>
    </row>
    <row r="1023" ht="11.25">
      <c r="C1023" s="110"/>
    </row>
    <row r="1024" ht="11.25">
      <c r="C1024" s="110"/>
    </row>
    <row r="1025" ht="11.25">
      <c r="C1025" s="110"/>
    </row>
    <row r="1026" ht="11.25">
      <c r="C1026" s="110"/>
    </row>
    <row r="1027" ht="11.25">
      <c r="C1027" s="110"/>
    </row>
    <row r="1028" ht="11.25">
      <c r="C1028" s="110"/>
    </row>
    <row r="1029" ht="11.25">
      <c r="C1029" s="110"/>
    </row>
    <row r="1030" ht="11.25">
      <c r="C1030" s="110"/>
    </row>
    <row r="1031" ht="11.25">
      <c r="C1031" s="110"/>
    </row>
    <row r="1032" ht="11.25">
      <c r="C1032" s="110"/>
    </row>
    <row r="1033" ht="11.25">
      <c r="C1033" s="110"/>
    </row>
    <row r="1034" ht="11.25">
      <c r="C1034" s="110"/>
    </row>
    <row r="1035" ht="11.25">
      <c r="C1035" s="110"/>
    </row>
    <row r="1036" ht="11.25">
      <c r="C1036" s="110"/>
    </row>
    <row r="1037" ht="11.25">
      <c r="C1037" s="110"/>
    </row>
    <row r="1038" ht="11.25">
      <c r="C1038" s="110"/>
    </row>
    <row r="1039" ht="11.25">
      <c r="C1039" s="110"/>
    </row>
    <row r="1040" ht="11.25">
      <c r="C1040" s="110"/>
    </row>
    <row r="1041" ht="11.25">
      <c r="C1041" s="110"/>
    </row>
    <row r="1042" ht="11.25">
      <c r="C1042" s="110"/>
    </row>
    <row r="1043" ht="11.25">
      <c r="C1043" s="110"/>
    </row>
    <row r="1044" ht="11.25">
      <c r="C1044" s="110"/>
    </row>
    <row r="1045" ht="11.25">
      <c r="C1045" s="110"/>
    </row>
    <row r="1046" ht="11.25">
      <c r="C1046" s="110"/>
    </row>
    <row r="1047" ht="11.25">
      <c r="C1047" s="110"/>
    </row>
    <row r="1048" ht="11.25">
      <c r="C1048" s="110"/>
    </row>
    <row r="1049" ht="11.25">
      <c r="C1049" s="110"/>
    </row>
    <row r="1050" ht="11.25">
      <c r="C1050" s="110"/>
    </row>
    <row r="1051" ht="11.25">
      <c r="C1051" s="110"/>
    </row>
    <row r="1052" ht="11.25">
      <c r="C1052" s="110"/>
    </row>
    <row r="1053" ht="11.25">
      <c r="C1053" s="110"/>
    </row>
    <row r="1054" ht="11.25">
      <c r="C1054" s="110"/>
    </row>
    <row r="1055" ht="11.25">
      <c r="C1055" s="110"/>
    </row>
    <row r="1056" ht="11.25">
      <c r="C1056" s="110"/>
    </row>
    <row r="1057" ht="11.25">
      <c r="C1057" s="110"/>
    </row>
    <row r="1058" ht="11.25">
      <c r="C1058" s="110"/>
    </row>
    <row r="1059" ht="11.25">
      <c r="C1059" s="110"/>
    </row>
    <row r="1060" ht="11.25">
      <c r="C1060" s="110"/>
    </row>
    <row r="1061" ht="11.25">
      <c r="C1061" s="110"/>
    </row>
    <row r="1062" ht="11.25">
      <c r="C1062" s="110"/>
    </row>
    <row r="1063" ht="11.25">
      <c r="C1063" s="110"/>
    </row>
    <row r="1064" ht="11.25">
      <c r="C1064" s="110"/>
    </row>
    <row r="1065" ht="11.25">
      <c r="C1065" s="110"/>
    </row>
    <row r="1066" ht="11.25">
      <c r="C1066" s="110"/>
    </row>
    <row r="1067" ht="11.25">
      <c r="C1067" s="110"/>
    </row>
    <row r="1068" ht="11.25">
      <c r="C1068" s="110"/>
    </row>
    <row r="1069" ht="11.25">
      <c r="C1069" s="110"/>
    </row>
    <row r="1070" ht="11.25">
      <c r="C1070" s="110"/>
    </row>
    <row r="1071" ht="11.25">
      <c r="C1071" s="110"/>
    </row>
    <row r="1072" ht="11.25">
      <c r="C1072" s="110"/>
    </row>
    <row r="1073" ht="11.25">
      <c r="C1073" s="110"/>
    </row>
    <row r="1074" ht="11.25">
      <c r="C1074" s="110"/>
    </row>
    <row r="1075" ht="11.25">
      <c r="C1075" s="110"/>
    </row>
    <row r="1076" ht="11.25">
      <c r="C1076" s="110"/>
    </row>
    <row r="1077" ht="11.25">
      <c r="C1077" s="110"/>
    </row>
    <row r="1078" ht="11.25">
      <c r="C1078" s="110"/>
    </row>
    <row r="1079" ht="11.25">
      <c r="C1079" s="110"/>
    </row>
    <row r="1080" ht="11.25">
      <c r="C1080" s="110"/>
    </row>
    <row r="1081" ht="11.25">
      <c r="C1081" s="110"/>
    </row>
    <row r="1082" ht="11.25">
      <c r="C1082" s="110"/>
    </row>
    <row r="1083" ht="11.25">
      <c r="C1083" s="110"/>
    </row>
    <row r="1084" ht="11.25">
      <c r="C1084" s="110"/>
    </row>
    <row r="1085" ht="11.25">
      <c r="C1085" s="110"/>
    </row>
    <row r="1086" ht="11.25">
      <c r="C1086" s="110"/>
    </row>
    <row r="1087" ht="11.25">
      <c r="C1087" s="110"/>
    </row>
    <row r="1088" ht="11.25">
      <c r="C1088" s="110"/>
    </row>
    <row r="1089" ht="11.25">
      <c r="C1089" s="110"/>
    </row>
    <row r="1090" ht="11.25">
      <c r="C1090" s="110"/>
    </row>
    <row r="1091" ht="11.25">
      <c r="C1091" s="110"/>
    </row>
    <row r="1092" ht="11.25">
      <c r="C1092" s="110"/>
    </row>
    <row r="1093" ht="11.25">
      <c r="C1093" s="110"/>
    </row>
    <row r="1094" ht="11.25">
      <c r="C1094" s="110"/>
    </row>
    <row r="1095" ht="11.25">
      <c r="C1095" s="110"/>
    </row>
    <row r="1096" ht="11.25">
      <c r="C1096" s="110"/>
    </row>
    <row r="1097" ht="11.25">
      <c r="C1097" s="110"/>
    </row>
    <row r="1098" ht="11.25">
      <c r="C1098" s="110"/>
    </row>
    <row r="1099" ht="11.25">
      <c r="C1099" s="110"/>
    </row>
    <row r="1100" ht="11.25">
      <c r="C1100" s="110"/>
    </row>
    <row r="1101" ht="11.25">
      <c r="C1101" s="110"/>
    </row>
    <row r="1102" ht="11.25">
      <c r="C1102" s="110"/>
    </row>
    <row r="1103" ht="11.25">
      <c r="C1103" s="110"/>
    </row>
    <row r="1104" ht="11.25">
      <c r="C1104" s="110"/>
    </row>
    <row r="1105" ht="11.25">
      <c r="C1105" s="110"/>
    </row>
    <row r="1106" ht="11.25">
      <c r="C1106" s="110"/>
    </row>
    <row r="1107" ht="11.25">
      <c r="C1107" s="110"/>
    </row>
    <row r="1108" ht="11.25">
      <c r="C1108" s="110"/>
    </row>
    <row r="1109" ht="11.25">
      <c r="C1109" s="110"/>
    </row>
    <row r="1110" ht="11.25">
      <c r="C1110" s="110"/>
    </row>
    <row r="1111" ht="11.25">
      <c r="C1111" s="110"/>
    </row>
    <row r="1112" ht="11.25">
      <c r="C1112" s="110"/>
    </row>
    <row r="1113" ht="11.25">
      <c r="C1113" s="110"/>
    </row>
    <row r="1114" ht="11.25">
      <c r="C1114" s="110"/>
    </row>
    <row r="1115" ht="11.25">
      <c r="C1115" s="110"/>
    </row>
    <row r="1116" ht="11.25">
      <c r="C1116" s="110"/>
    </row>
    <row r="1117" ht="11.25">
      <c r="C1117" s="110"/>
    </row>
    <row r="1118" ht="11.25">
      <c r="C1118" s="110"/>
    </row>
    <row r="1119" ht="11.25">
      <c r="C1119" s="110"/>
    </row>
    <row r="1120" ht="11.25">
      <c r="C1120" s="110"/>
    </row>
    <row r="1121" ht="11.25">
      <c r="C1121" s="110"/>
    </row>
    <row r="1122" ht="11.25">
      <c r="C1122" s="110"/>
    </row>
    <row r="1123" ht="11.25">
      <c r="C1123" s="110"/>
    </row>
    <row r="1124" ht="11.25">
      <c r="C1124" s="110"/>
    </row>
    <row r="1125" ht="11.25">
      <c r="C1125" s="110"/>
    </row>
    <row r="1126" ht="11.25">
      <c r="C1126" s="110"/>
    </row>
    <row r="1127" ht="11.25">
      <c r="C1127" s="110"/>
    </row>
    <row r="1128" ht="11.25">
      <c r="C1128" s="110"/>
    </row>
    <row r="1129" ht="11.25">
      <c r="C1129" s="110"/>
    </row>
    <row r="1130" ht="11.25">
      <c r="C1130" s="110"/>
    </row>
    <row r="1131" ht="11.25">
      <c r="C1131" s="110"/>
    </row>
    <row r="1132" ht="11.25">
      <c r="C1132" s="110"/>
    </row>
    <row r="1133" ht="11.25">
      <c r="C1133" s="110"/>
    </row>
    <row r="1134" ht="11.25">
      <c r="C1134" s="110"/>
    </row>
    <row r="1135" ht="11.25">
      <c r="C1135" s="110"/>
    </row>
    <row r="1136" ht="11.25">
      <c r="C1136" s="110"/>
    </row>
    <row r="1137" ht="11.25">
      <c r="C1137" s="110"/>
    </row>
    <row r="1138" ht="11.25">
      <c r="C1138" s="110"/>
    </row>
    <row r="1139" ht="11.25">
      <c r="C1139" s="110"/>
    </row>
    <row r="1140" ht="11.25">
      <c r="C1140" s="110"/>
    </row>
    <row r="1141" ht="11.25">
      <c r="C1141" s="110"/>
    </row>
    <row r="1142" ht="11.25">
      <c r="C1142" s="110"/>
    </row>
    <row r="1143" ht="11.25">
      <c r="C1143" s="110"/>
    </row>
    <row r="1144" ht="11.25">
      <c r="C1144" s="110"/>
    </row>
    <row r="1145" ht="11.25">
      <c r="C1145" s="110"/>
    </row>
    <row r="1146" ht="11.25">
      <c r="C1146" s="110"/>
    </row>
    <row r="1147" ht="11.25">
      <c r="C1147" s="110"/>
    </row>
    <row r="1148" ht="11.25">
      <c r="C1148" s="110"/>
    </row>
    <row r="1149" ht="11.25">
      <c r="C1149" s="110"/>
    </row>
    <row r="1150" ht="11.25">
      <c r="C1150" s="110"/>
    </row>
    <row r="1151" ht="11.25">
      <c r="C1151" s="110"/>
    </row>
    <row r="1152" ht="11.25">
      <c r="C1152" s="110"/>
    </row>
    <row r="1153" ht="11.25">
      <c r="C1153" s="110"/>
    </row>
    <row r="1154" ht="11.25">
      <c r="C1154" s="110"/>
    </row>
    <row r="1155" ht="11.25">
      <c r="C1155" s="110"/>
    </row>
    <row r="1156" ht="11.25">
      <c r="C1156" s="110"/>
    </row>
    <row r="1157" ht="11.25">
      <c r="C1157" s="110"/>
    </row>
    <row r="1158" ht="11.25">
      <c r="C1158" s="110"/>
    </row>
    <row r="1159" ht="11.25">
      <c r="C1159" s="110"/>
    </row>
    <row r="1160" ht="11.25">
      <c r="C1160" s="110"/>
    </row>
    <row r="1161" ht="11.25">
      <c r="C1161" s="110"/>
    </row>
    <row r="1162" ht="11.25">
      <c r="C1162" s="110"/>
    </row>
    <row r="1163" ht="11.25">
      <c r="C1163" s="110"/>
    </row>
    <row r="1164" ht="11.25">
      <c r="C1164" s="110"/>
    </row>
    <row r="1165" ht="11.25">
      <c r="C1165" s="110"/>
    </row>
    <row r="1166" ht="11.25">
      <c r="C1166" s="110"/>
    </row>
    <row r="1167" ht="11.25">
      <c r="C1167" s="110"/>
    </row>
    <row r="1168" ht="11.25">
      <c r="C1168" s="110"/>
    </row>
    <row r="1169" ht="11.25">
      <c r="C1169" s="110"/>
    </row>
    <row r="1170" ht="11.25">
      <c r="C1170" s="110"/>
    </row>
    <row r="1171" ht="11.25">
      <c r="C1171" s="110"/>
    </row>
    <row r="1172" ht="11.25">
      <c r="C1172" s="110"/>
    </row>
    <row r="1173" ht="11.25">
      <c r="C1173" s="110"/>
    </row>
    <row r="1174" ht="11.25">
      <c r="C1174" s="110"/>
    </row>
    <row r="1175" ht="11.25">
      <c r="C1175" s="110"/>
    </row>
    <row r="1176" ht="11.25">
      <c r="C1176" s="110"/>
    </row>
    <row r="1177" ht="11.25">
      <c r="C1177" s="110"/>
    </row>
    <row r="1178" ht="11.25">
      <c r="C1178" s="110"/>
    </row>
    <row r="1179" ht="11.25">
      <c r="C1179" s="110"/>
    </row>
    <row r="1180" ht="11.25">
      <c r="C1180" s="110"/>
    </row>
    <row r="1181" ht="11.25">
      <c r="C1181" s="110"/>
    </row>
    <row r="1182" ht="11.25">
      <c r="C1182" s="110"/>
    </row>
    <row r="1183" ht="11.25">
      <c r="C1183" s="110"/>
    </row>
    <row r="1184" ht="11.25">
      <c r="C1184" s="110"/>
    </row>
    <row r="1185" ht="11.25">
      <c r="C1185" s="110"/>
    </row>
    <row r="1186" ht="11.25">
      <c r="C1186" s="110"/>
    </row>
    <row r="1187" ht="11.25">
      <c r="C1187" s="110"/>
    </row>
    <row r="1188" ht="11.25">
      <c r="C1188" s="110"/>
    </row>
    <row r="1189" ht="11.25">
      <c r="C1189" s="110"/>
    </row>
    <row r="1190" ht="11.25">
      <c r="C1190" s="110"/>
    </row>
    <row r="1191" ht="11.25">
      <c r="C1191" s="110"/>
    </row>
    <row r="1192" ht="11.25">
      <c r="C1192" s="110"/>
    </row>
    <row r="1193" ht="11.25">
      <c r="C1193" s="110"/>
    </row>
    <row r="1194" ht="11.25">
      <c r="C1194" s="110"/>
    </row>
    <row r="1195" ht="11.25">
      <c r="C1195" s="110"/>
    </row>
    <row r="1196" ht="11.25">
      <c r="C1196" s="110"/>
    </row>
    <row r="1197" ht="11.25">
      <c r="C1197" s="110"/>
    </row>
    <row r="1198" ht="11.25">
      <c r="C1198" s="110"/>
    </row>
    <row r="1199" ht="11.25">
      <c r="C1199" s="110"/>
    </row>
    <row r="1200" ht="11.25">
      <c r="C1200" s="110"/>
    </row>
    <row r="1201" ht="11.25">
      <c r="C1201" s="110"/>
    </row>
    <row r="1202" ht="11.25">
      <c r="C1202" s="110"/>
    </row>
    <row r="1203" ht="11.25">
      <c r="C1203" s="110"/>
    </row>
    <row r="1204" ht="11.25">
      <c r="C1204" s="110"/>
    </row>
    <row r="1205" ht="11.25">
      <c r="C1205" s="110"/>
    </row>
    <row r="1206" ht="11.25">
      <c r="C1206" s="110"/>
    </row>
    <row r="1207" ht="11.25">
      <c r="C1207" s="110"/>
    </row>
    <row r="1208" ht="11.25">
      <c r="C1208" s="110"/>
    </row>
    <row r="1209" ht="11.25">
      <c r="C1209" s="110"/>
    </row>
    <row r="1210" ht="11.25">
      <c r="C1210" s="110"/>
    </row>
    <row r="1211" ht="11.25">
      <c r="C1211" s="110"/>
    </row>
    <row r="1212" ht="11.25">
      <c r="C1212" s="110"/>
    </row>
    <row r="1213" ht="11.25">
      <c r="C1213" s="110"/>
    </row>
    <row r="1214" ht="11.25">
      <c r="C1214" s="110"/>
    </row>
    <row r="1215" ht="11.25">
      <c r="C1215" s="110"/>
    </row>
    <row r="1216" ht="11.25">
      <c r="C1216" s="110"/>
    </row>
    <row r="1217" ht="11.25">
      <c r="C1217" s="110"/>
    </row>
    <row r="1218" ht="11.25">
      <c r="C1218" s="110"/>
    </row>
    <row r="1219" ht="11.25">
      <c r="C1219" s="110"/>
    </row>
    <row r="1220" ht="11.25">
      <c r="C1220" s="110"/>
    </row>
    <row r="1221" ht="11.25">
      <c r="C1221" s="110"/>
    </row>
    <row r="1222" ht="11.25">
      <c r="C1222" s="110"/>
    </row>
    <row r="1223" ht="11.25">
      <c r="C1223" s="110"/>
    </row>
    <row r="1224" ht="11.25">
      <c r="C1224" s="110"/>
    </row>
    <row r="1225" ht="11.25">
      <c r="C1225" s="110"/>
    </row>
    <row r="1226" ht="11.25">
      <c r="C1226" s="110"/>
    </row>
    <row r="1227" ht="11.25">
      <c r="C1227" s="110"/>
    </row>
    <row r="1228" ht="11.25">
      <c r="C1228" s="110"/>
    </row>
    <row r="1229" ht="11.25">
      <c r="C1229" s="110"/>
    </row>
    <row r="1230" ht="11.25">
      <c r="C1230" s="110"/>
    </row>
    <row r="1231" ht="11.25">
      <c r="C1231" s="110"/>
    </row>
    <row r="1232" ht="11.25">
      <c r="C1232" s="110"/>
    </row>
    <row r="1233" ht="11.25">
      <c r="C1233" s="110"/>
    </row>
    <row r="1234" ht="11.25">
      <c r="C1234" s="110"/>
    </row>
    <row r="1235" ht="11.25">
      <c r="C1235" s="110"/>
    </row>
    <row r="1236" ht="11.25">
      <c r="C1236" s="110"/>
    </row>
    <row r="1237" ht="11.25">
      <c r="C1237" s="110"/>
    </row>
    <row r="1238" ht="11.25">
      <c r="C1238" s="110"/>
    </row>
    <row r="1239" ht="11.25">
      <c r="C1239" s="110"/>
    </row>
    <row r="1240" ht="11.25">
      <c r="C1240" s="110"/>
    </row>
    <row r="1241" ht="11.25">
      <c r="C1241" s="110"/>
    </row>
    <row r="1242" ht="11.25">
      <c r="C1242" s="110"/>
    </row>
    <row r="1243" ht="11.25">
      <c r="C1243" s="110"/>
    </row>
    <row r="1244" ht="11.25">
      <c r="C1244" s="110"/>
    </row>
    <row r="1245" ht="11.25">
      <c r="C1245" s="110"/>
    </row>
    <row r="1246" ht="11.25">
      <c r="C1246" s="110"/>
    </row>
    <row r="1247" ht="11.25">
      <c r="C1247" s="110"/>
    </row>
    <row r="1248" ht="11.25">
      <c r="C1248" s="110"/>
    </row>
    <row r="1249" ht="11.25">
      <c r="C1249" s="110"/>
    </row>
    <row r="1250" ht="11.25">
      <c r="C1250" s="110"/>
    </row>
    <row r="1251" ht="11.25">
      <c r="C1251" s="110"/>
    </row>
    <row r="1252" ht="11.25">
      <c r="C1252" s="110"/>
    </row>
    <row r="1253" ht="11.25">
      <c r="C1253" s="110"/>
    </row>
    <row r="1254" ht="11.25">
      <c r="C1254" s="110"/>
    </row>
    <row r="1255" ht="11.25">
      <c r="C1255" s="110"/>
    </row>
    <row r="1256" ht="11.25">
      <c r="C1256" s="110"/>
    </row>
    <row r="1257" ht="11.25">
      <c r="C1257" s="110"/>
    </row>
    <row r="1258" ht="11.25">
      <c r="C1258" s="110"/>
    </row>
    <row r="1259" ht="11.25">
      <c r="C1259" s="110"/>
    </row>
    <row r="1260" ht="11.25">
      <c r="C1260" s="110"/>
    </row>
    <row r="1261" ht="11.25">
      <c r="C1261" s="110"/>
    </row>
    <row r="1262" ht="11.25">
      <c r="C1262" s="110"/>
    </row>
    <row r="1263" ht="11.25">
      <c r="C1263" s="110"/>
    </row>
    <row r="1264" ht="11.25">
      <c r="C1264" s="110"/>
    </row>
    <row r="1265" ht="11.25">
      <c r="C1265" s="110"/>
    </row>
    <row r="1266" ht="11.25">
      <c r="C1266" s="110"/>
    </row>
    <row r="1267" ht="11.25">
      <c r="C1267" s="110"/>
    </row>
    <row r="1268" ht="11.25">
      <c r="C1268" s="110"/>
    </row>
    <row r="1269" ht="11.25">
      <c r="C1269" s="110"/>
    </row>
    <row r="1270" ht="11.25">
      <c r="C1270" s="110"/>
    </row>
    <row r="1271" ht="11.25">
      <c r="C1271" s="110"/>
    </row>
    <row r="1272" ht="11.25">
      <c r="C1272" s="110"/>
    </row>
    <row r="1273" ht="11.25">
      <c r="C1273" s="110"/>
    </row>
    <row r="1274" ht="11.25">
      <c r="C1274" s="110"/>
    </row>
    <row r="1275" ht="11.25">
      <c r="C1275" s="110"/>
    </row>
    <row r="1276" ht="11.25">
      <c r="C1276" s="110"/>
    </row>
    <row r="1277" ht="11.25">
      <c r="C1277" s="110"/>
    </row>
    <row r="1278" ht="11.25">
      <c r="C1278" s="110"/>
    </row>
    <row r="1279" ht="11.25">
      <c r="C1279" s="110"/>
    </row>
    <row r="1280" ht="11.25">
      <c r="C1280" s="110"/>
    </row>
    <row r="1281" ht="11.25">
      <c r="C1281" s="110"/>
    </row>
    <row r="1282" ht="11.25">
      <c r="C1282" s="110"/>
    </row>
    <row r="1283" ht="11.25">
      <c r="C1283" s="110"/>
    </row>
    <row r="1284" ht="11.25">
      <c r="C1284" s="110"/>
    </row>
    <row r="1285" ht="11.25">
      <c r="C1285" s="110"/>
    </row>
    <row r="1286" ht="11.25">
      <c r="C1286" s="110"/>
    </row>
    <row r="1287" ht="11.25">
      <c r="C1287" s="110"/>
    </row>
    <row r="1288" ht="11.25">
      <c r="C1288" s="110"/>
    </row>
    <row r="1289" ht="11.25">
      <c r="C1289" s="110"/>
    </row>
    <row r="1290" ht="11.25">
      <c r="C1290" s="110"/>
    </row>
    <row r="1291" ht="11.25">
      <c r="C1291" s="110"/>
    </row>
    <row r="1292" ht="11.25">
      <c r="C1292" s="110"/>
    </row>
    <row r="1293" ht="11.25">
      <c r="C1293" s="110"/>
    </row>
    <row r="1294" ht="11.25">
      <c r="C1294" s="110"/>
    </row>
    <row r="1295" ht="11.25">
      <c r="C1295" s="110"/>
    </row>
    <row r="1296" ht="11.25">
      <c r="C1296" s="110"/>
    </row>
    <row r="1297" ht="11.25">
      <c r="C1297" s="110"/>
    </row>
    <row r="1298" ht="11.25">
      <c r="C1298" s="110"/>
    </row>
    <row r="1299" ht="11.25">
      <c r="C1299" s="110"/>
    </row>
    <row r="1300" ht="11.25">
      <c r="C1300" s="110"/>
    </row>
    <row r="1301" ht="11.25">
      <c r="C1301" s="110"/>
    </row>
    <row r="1302" ht="11.25">
      <c r="C1302" s="110"/>
    </row>
    <row r="1303" ht="11.25">
      <c r="C1303" s="110"/>
    </row>
    <row r="1304" ht="11.25">
      <c r="C1304" s="110"/>
    </row>
    <row r="1305" ht="11.25">
      <c r="C1305" s="110"/>
    </row>
    <row r="1306" ht="11.25">
      <c r="C1306" s="110"/>
    </row>
    <row r="1307" ht="11.25">
      <c r="C1307" s="110"/>
    </row>
    <row r="1308" ht="11.25">
      <c r="C1308" s="110"/>
    </row>
    <row r="1309" ht="11.25">
      <c r="C1309" s="110"/>
    </row>
    <row r="1310" ht="11.25">
      <c r="C1310" s="110"/>
    </row>
    <row r="1311" ht="11.25">
      <c r="C1311" s="110"/>
    </row>
    <row r="1312" ht="11.25">
      <c r="C1312" s="110"/>
    </row>
    <row r="1313" ht="11.25">
      <c r="C1313" s="110"/>
    </row>
    <row r="1314" ht="11.25">
      <c r="C1314" s="110"/>
    </row>
    <row r="1315" ht="11.25">
      <c r="C1315" s="110"/>
    </row>
    <row r="1316" ht="11.25">
      <c r="C1316" s="110"/>
    </row>
    <row r="1317" ht="11.25">
      <c r="C1317" s="110"/>
    </row>
    <row r="1318" ht="11.25">
      <c r="C1318" s="110"/>
    </row>
    <row r="1319" ht="11.25">
      <c r="C1319" s="110"/>
    </row>
    <row r="1320" ht="11.25">
      <c r="C1320" s="110"/>
    </row>
    <row r="1321" ht="11.25">
      <c r="C1321" s="110"/>
    </row>
    <row r="1322" ht="11.25">
      <c r="C1322" s="110"/>
    </row>
    <row r="1323" ht="11.25">
      <c r="C1323" s="110"/>
    </row>
    <row r="1324" ht="11.25">
      <c r="C1324" s="110"/>
    </row>
    <row r="1325" ht="11.25">
      <c r="C1325" s="110"/>
    </row>
    <row r="1326" ht="11.25">
      <c r="C1326" s="110"/>
    </row>
    <row r="1327" ht="11.25">
      <c r="C1327" s="110"/>
    </row>
    <row r="1328" ht="11.25">
      <c r="C1328" s="110"/>
    </row>
    <row r="1329" ht="11.25">
      <c r="C1329" s="110"/>
    </row>
    <row r="1330" ht="11.25">
      <c r="C1330" s="110"/>
    </row>
    <row r="1331" ht="11.25">
      <c r="C1331" s="110"/>
    </row>
    <row r="1332" ht="11.25">
      <c r="C1332" s="110"/>
    </row>
    <row r="1333" ht="11.25">
      <c r="C1333" s="110"/>
    </row>
    <row r="1334" ht="11.25">
      <c r="C1334" s="110"/>
    </row>
    <row r="1335" ht="11.25">
      <c r="C1335" s="110"/>
    </row>
    <row r="1336" ht="11.25">
      <c r="C1336" s="110"/>
    </row>
    <row r="1337" ht="11.25">
      <c r="C1337" s="110"/>
    </row>
    <row r="1338" ht="11.25">
      <c r="C1338" s="110"/>
    </row>
    <row r="1339" ht="11.25">
      <c r="C1339" s="110"/>
    </row>
    <row r="1340" ht="11.25">
      <c r="C1340" s="110"/>
    </row>
    <row r="1341" ht="11.25">
      <c r="C1341" s="110"/>
    </row>
    <row r="1342" ht="11.25">
      <c r="C1342" s="110"/>
    </row>
    <row r="1343" ht="11.25">
      <c r="C1343" s="110"/>
    </row>
    <row r="1344" ht="11.25">
      <c r="C1344" s="110"/>
    </row>
    <row r="1345" ht="11.25">
      <c r="C1345" s="110"/>
    </row>
    <row r="1346" ht="11.25">
      <c r="C1346" s="110"/>
    </row>
    <row r="1347" ht="11.25">
      <c r="C1347" s="110"/>
    </row>
    <row r="1348" ht="11.25">
      <c r="C1348" s="110"/>
    </row>
    <row r="1349" ht="11.25">
      <c r="C1349" s="110"/>
    </row>
    <row r="1350" ht="11.25">
      <c r="C1350" s="110"/>
    </row>
    <row r="1351" ht="11.25">
      <c r="C1351" s="110"/>
    </row>
    <row r="1352" ht="11.25">
      <c r="C1352" s="110"/>
    </row>
    <row r="1353" ht="11.25">
      <c r="C1353" s="110"/>
    </row>
    <row r="1354" ht="11.25">
      <c r="C1354" s="110"/>
    </row>
    <row r="1355" ht="11.25">
      <c r="C1355" s="110"/>
    </row>
    <row r="1356" ht="11.25">
      <c r="C1356" s="110"/>
    </row>
    <row r="1357" ht="11.25">
      <c r="C1357" s="110"/>
    </row>
    <row r="1358" ht="11.25">
      <c r="C1358" s="110"/>
    </row>
    <row r="1359" ht="11.25">
      <c r="C1359" s="110"/>
    </row>
    <row r="1360" ht="11.25">
      <c r="C1360" s="110"/>
    </row>
    <row r="1361" ht="11.25">
      <c r="C1361" s="110"/>
    </row>
    <row r="1362" ht="11.25">
      <c r="C1362" s="110"/>
    </row>
    <row r="1363" ht="11.25">
      <c r="C1363" s="110"/>
    </row>
    <row r="1364" ht="11.25">
      <c r="C1364" s="110"/>
    </row>
    <row r="1365" ht="11.25">
      <c r="C1365" s="110"/>
    </row>
    <row r="1366" ht="11.25">
      <c r="C1366" s="110"/>
    </row>
    <row r="1367" ht="11.25">
      <c r="C1367" s="110"/>
    </row>
    <row r="1368" ht="11.25">
      <c r="C1368" s="110"/>
    </row>
    <row r="1369" ht="11.25">
      <c r="C1369" s="110"/>
    </row>
    <row r="1370" ht="11.25">
      <c r="C1370" s="110"/>
    </row>
    <row r="1371" ht="11.25">
      <c r="C1371" s="110"/>
    </row>
    <row r="1372" ht="11.25">
      <c r="C1372" s="110"/>
    </row>
    <row r="1373" ht="11.25">
      <c r="C1373" s="110"/>
    </row>
    <row r="1374" ht="11.25">
      <c r="C1374" s="110"/>
    </row>
    <row r="1375" ht="11.25">
      <c r="C1375" s="110"/>
    </row>
    <row r="1376" ht="11.25">
      <c r="C1376" s="110"/>
    </row>
    <row r="1377" ht="11.25">
      <c r="C1377" s="110"/>
    </row>
    <row r="1378" ht="11.25">
      <c r="C1378" s="110"/>
    </row>
    <row r="1379" ht="11.25">
      <c r="C1379" s="110"/>
    </row>
    <row r="1380" ht="11.25">
      <c r="C1380" s="110"/>
    </row>
    <row r="1381" ht="11.25">
      <c r="C1381" s="110"/>
    </row>
    <row r="1382" ht="11.25">
      <c r="C1382" s="110"/>
    </row>
    <row r="1383" ht="11.25">
      <c r="C1383" s="110"/>
    </row>
    <row r="1384" ht="11.25">
      <c r="C1384" s="110"/>
    </row>
    <row r="1385" ht="11.25">
      <c r="C1385" s="110"/>
    </row>
    <row r="1386" ht="11.25">
      <c r="C1386" s="110"/>
    </row>
    <row r="1387" ht="11.25">
      <c r="C1387" s="110"/>
    </row>
    <row r="1388" ht="11.25">
      <c r="C1388" s="110"/>
    </row>
    <row r="1389" ht="11.25">
      <c r="C1389" s="110"/>
    </row>
    <row r="1390" ht="11.25">
      <c r="C1390" s="110"/>
    </row>
    <row r="1391" ht="11.25">
      <c r="C1391" s="110"/>
    </row>
    <row r="1392" ht="11.25">
      <c r="C1392" s="110"/>
    </row>
    <row r="1393" ht="11.25">
      <c r="C1393" s="110"/>
    </row>
    <row r="1394" ht="11.25">
      <c r="C1394" s="110"/>
    </row>
    <row r="1395" ht="11.25">
      <c r="C1395" s="110"/>
    </row>
    <row r="1396" ht="11.25">
      <c r="C1396" s="110"/>
    </row>
    <row r="1397" ht="11.25">
      <c r="C1397" s="110"/>
    </row>
    <row r="1398" ht="11.25">
      <c r="C1398" s="110"/>
    </row>
    <row r="1399" ht="11.25">
      <c r="C1399" s="110"/>
    </row>
    <row r="1400" ht="11.25">
      <c r="C1400" s="110"/>
    </row>
    <row r="1401" ht="11.25">
      <c r="C1401" s="110"/>
    </row>
    <row r="1402" ht="11.25">
      <c r="C1402" s="110"/>
    </row>
    <row r="1403" ht="11.25">
      <c r="C1403" s="110"/>
    </row>
    <row r="1404" ht="11.25">
      <c r="C1404" s="110"/>
    </row>
    <row r="1405" ht="11.25">
      <c r="C1405" s="110"/>
    </row>
    <row r="1406" ht="11.25">
      <c r="C1406" s="110"/>
    </row>
    <row r="1407" ht="11.25">
      <c r="C1407" s="110"/>
    </row>
    <row r="1408" ht="11.25">
      <c r="C1408" s="110"/>
    </row>
    <row r="1409" ht="11.25">
      <c r="C1409" s="110"/>
    </row>
    <row r="1410" ht="11.25">
      <c r="C1410" s="110"/>
    </row>
    <row r="1411" ht="11.25">
      <c r="C1411" s="110"/>
    </row>
    <row r="1412" ht="11.25">
      <c r="C1412" s="110"/>
    </row>
    <row r="1413" ht="11.25">
      <c r="C1413" s="110"/>
    </row>
    <row r="1414" ht="11.25">
      <c r="C1414" s="110"/>
    </row>
    <row r="1415" ht="11.25">
      <c r="C1415" s="110"/>
    </row>
    <row r="1416" ht="11.25">
      <c r="C1416" s="110"/>
    </row>
    <row r="1417" ht="11.25">
      <c r="C1417" s="110"/>
    </row>
    <row r="1418" ht="11.25">
      <c r="C1418" s="110"/>
    </row>
    <row r="1419" ht="11.25">
      <c r="C1419" s="110"/>
    </row>
    <row r="1420" ht="11.25">
      <c r="C1420" s="110"/>
    </row>
    <row r="1421" ht="11.25">
      <c r="C1421" s="110"/>
    </row>
    <row r="1422" ht="11.25">
      <c r="C1422" s="110"/>
    </row>
    <row r="1423" ht="11.25">
      <c r="C1423" s="110"/>
    </row>
    <row r="1424" ht="11.25">
      <c r="C1424" s="110"/>
    </row>
    <row r="1425" ht="11.25">
      <c r="C1425" s="110"/>
    </row>
    <row r="1426" ht="11.25">
      <c r="C1426" s="110"/>
    </row>
    <row r="1427" ht="11.25">
      <c r="C1427" s="110"/>
    </row>
    <row r="1428" ht="11.25">
      <c r="C1428" s="110"/>
    </row>
    <row r="1429" ht="11.25">
      <c r="C1429" s="110"/>
    </row>
    <row r="1430" ht="11.25">
      <c r="C1430" s="110"/>
    </row>
    <row r="1431" ht="11.25">
      <c r="C1431" s="110"/>
    </row>
    <row r="1432" ht="11.25">
      <c r="C1432" s="110"/>
    </row>
    <row r="1433" ht="11.25">
      <c r="C1433" s="110"/>
    </row>
    <row r="1434" ht="11.25">
      <c r="C1434" s="110"/>
    </row>
    <row r="1435" ht="11.25">
      <c r="C1435" s="110"/>
    </row>
    <row r="1436" ht="11.25">
      <c r="C1436" s="110"/>
    </row>
    <row r="1437" ht="11.25">
      <c r="C1437" s="110"/>
    </row>
    <row r="1438" ht="11.25">
      <c r="C1438" s="110"/>
    </row>
    <row r="1439" ht="11.25">
      <c r="C1439" s="110"/>
    </row>
    <row r="1440" ht="11.25">
      <c r="C1440" s="110"/>
    </row>
    <row r="1441" ht="11.25">
      <c r="C1441" s="110"/>
    </row>
    <row r="1442" ht="11.25">
      <c r="C1442" s="110"/>
    </row>
    <row r="1443" ht="11.25">
      <c r="C1443" s="110"/>
    </row>
    <row r="1444" ht="11.25">
      <c r="C1444" s="110"/>
    </row>
    <row r="1445" ht="11.25">
      <c r="C1445" s="110"/>
    </row>
    <row r="1446" ht="11.25">
      <c r="C1446" s="110"/>
    </row>
    <row r="1447" ht="11.25">
      <c r="C1447" s="110"/>
    </row>
    <row r="1448" ht="11.25">
      <c r="C1448" s="110"/>
    </row>
    <row r="1449" ht="11.25">
      <c r="C1449" s="110"/>
    </row>
    <row r="1450" ht="11.25">
      <c r="C1450" s="110"/>
    </row>
    <row r="1451" ht="11.25">
      <c r="C1451" s="110"/>
    </row>
    <row r="1452" ht="11.25">
      <c r="C1452" s="110"/>
    </row>
    <row r="1453" ht="11.25">
      <c r="C1453" s="110"/>
    </row>
    <row r="1454" ht="11.25">
      <c r="C1454" s="110"/>
    </row>
    <row r="1455" ht="11.25">
      <c r="C1455" s="110"/>
    </row>
    <row r="1456" ht="11.25">
      <c r="C1456" s="110"/>
    </row>
    <row r="1457" ht="11.25">
      <c r="C1457" s="110"/>
    </row>
    <row r="1458" ht="11.25">
      <c r="C1458" s="110"/>
    </row>
    <row r="1459" ht="11.25">
      <c r="C1459" s="110"/>
    </row>
    <row r="1460" ht="11.25">
      <c r="C1460" s="110"/>
    </row>
    <row r="1461" ht="11.25">
      <c r="C1461" s="110"/>
    </row>
    <row r="1462" ht="11.25">
      <c r="C1462" s="110"/>
    </row>
    <row r="1463" ht="11.25">
      <c r="C1463" s="110"/>
    </row>
    <row r="1464" ht="11.25">
      <c r="C1464" s="110"/>
    </row>
    <row r="1465" ht="11.25">
      <c r="C1465" s="110"/>
    </row>
    <row r="1466" ht="11.25">
      <c r="C1466" s="110"/>
    </row>
    <row r="1467" ht="11.25">
      <c r="C1467" s="110"/>
    </row>
    <row r="1468" ht="11.25">
      <c r="C1468" s="110"/>
    </row>
    <row r="1469" ht="11.25">
      <c r="C1469" s="110"/>
    </row>
    <row r="1470" ht="11.25">
      <c r="C1470" s="110"/>
    </row>
    <row r="1471" ht="11.25">
      <c r="C1471" s="110"/>
    </row>
    <row r="1472" ht="11.25">
      <c r="C1472" s="110"/>
    </row>
    <row r="1473" ht="11.25">
      <c r="C1473" s="110"/>
    </row>
    <row r="1474" ht="11.25">
      <c r="C1474" s="110"/>
    </row>
    <row r="1475" ht="11.25">
      <c r="C1475" s="110"/>
    </row>
    <row r="1476" ht="11.25">
      <c r="C1476" s="110"/>
    </row>
    <row r="1477" ht="11.25">
      <c r="C1477" s="110"/>
    </row>
    <row r="1478" ht="11.25">
      <c r="C1478" s="110"/>
    </row>
    <row r="1479" ht="11.25">
      <c r="C1479" s="110"/>
    </row>
    <row r="1480" ht="11.25">
      <c r="C1480" s="110"/>
    </row>
    <row r="1481" ht="11.25">
      <c r="C1481" s="110"/>
    </row>
    <row r="1482" ht="11.25">
      <c r="C1482" s="110"/>
    </row>
    <row r="1483" ht="11.25">
      <c r="C1483" s="110"/>
    </row>
    <row r="1484" ht="11.25">
      <c r="C1484" s="110"/>
    </row>
    <row r="1485" ht="11.25">
      <c r="C1485" s="110"/>
    </row>
    <row r="1486" ht="11.25">
      <c r="C1486" s="110"/>
    </row>
    <row r="1487" ht="11.25">
      <c r="C1487" s="110"/>
    </row>
    <row r="1488" ht="11.25">
      <c r="C1488" s="110"/>
    </row>
    <row r="1489" ht="11.25">
      <c r="C1489" s="110"/>
    </row>
    <row r="1490" ht="11.25">
      <c r="C1490" s="110"/>
    </row>
    <row r="1491" ht="11.25">
      <c r="C1491" s="110"/>
    </row>
    <row r="1492" ht="11.25">
      <c r="C1492" s="110"/>
    </row>
    <row r="1493" ht="11.25">
      <c r="C1493" s="110"/>
    </row>
    <row r="1494" ht="11.25">
      <c r="C1494" s="110"/>
    </row>
    <row r="1495" ht="11.25">
      <c r="C1495" s="110"/>
    </row>
    <row r="1496" ht="11.25">
      <c r="C1496" s="110"/>
    </row>
    <row r="1497" ht="11.25">
      <c r="C1497" s="110"/>
    </row>
    <row r="1498" ht="11.25">
      <c r="C1498" s="110"/>
    </row>
    <row r="1499" ht="11.25">
      <c r="C1499" s="110"/>
    </row>
    <row r="1500" ht="11.25">
      <c r="C1500" s="110"/>
    </row>
    <row r="1501" ht="11.25">
      <c r="C1501" s="110"/>
    </row>
    <row r="1502" ht="11.25">
      <c r="C1502" s="110"/>
    </row>
    <row r="1503" ht="11.25">
      <c r="C1503" s="110"/>
    </row>
    <row r="1504" ht="11.25">
      <c r="C1504" s="110"/>
    </row>
    <row r="1505" ht="11.25">
      <c r="C1505" s="110"/>
    </row>
    <row r="1506" ht="11.25">
      <c r="C1506" s="110"/>
    </row>
    <row r="1507" ht="11.25">
      <c r="C1507" s="110"/>
    </row>
    <row r="1508" ht="11.25">
      <c r="C1508" s="110"/>
    </row>
    <row r="1509" ht="11.25">
      <c r="C1509" s="110"/>
    </row>
    <row r="1510" ht="11.25">
      <c r="C1510" s="110"/>
    </row>
    <row r="1511" ht="11.25">
      <c r="C1511" s="110"/>
    </row>
    <row r="1512" ht="11.25">
      <c r="C1512" s="110"/>
    </row>
    <row r="1513" ht="11.25">
      <c r="C1513" s="110"/>
    </row>
    <row r="1514" ht="11.25">
      <c r="C1514" s="110"/>
    </row>
    <row r="1515" ht="11.25">
      <c r="C1515" s="110"/>
    </row>
    <row r="1516" ht="11.25">
      <c r="C1516" s="110"/>
    </row>
    <row r="1517" ht="11.25">
      <c r="C1517" s="110"/>
    </row>
    <row r="1518" ht="11.25">
      <c r="C1518" s="110"/>
    </row>
    <row r="1519" ht="11.25">
      <c r="C1519" s="110"/>
    </row>
    <row r="1520" ht="11.25">
      <c r="C1520" s="110"/>
    </row>
    <row r="1521" ht="11.25">
      <c r="C1521" s="110"/>
    </row>
    <row r="1522" ht="11.25">
      <c r="C1522" s="110"/>
    </row>
    <row r="1523" ht="11.25">
      <c r="C1523" s="110"/>
    </row>
    <row r="1524" ht="11.25">
      <c r="C1524" s="110"/>
    </row>
    <row r="1525" ht="11.25">
      <c r="C1525" s="110"/>
    </row>
    <row r="1526" ht="11.25">
      <c r="C1526" s="110"/>
    </row>
    <row r="1527" ht="11.25">
      <c r="C1527" s="110"/>
    </row>
    <row r="1528" ht="11.25">
      <c r="C1528" s="110"/>
    </row>
    <row r="1529" ht="11.25">
      <c r="C1529" s="110"/>
    </row>
    <row r="1530" ht="11.25">
      <c r="C1530" s="110"/>
    </row>
    <row r="1531" ht="11.25">
      <c r="C1531" s="110"/>
    </row>
    <row r="1532" ht="11.25">
      <c r="C1532" s="110"/>
    </row>
    <row r="1533" ht="11.25">
      <c r="C1533" s="110"/>
    </row>
    <row r="1534" ht="11.25">
      <c r="C1534" s="110"/>
    </row>
    <row r="1535" ht="11.25">
      <c r="C1535" s="110"/>
    </row>
    <row r="1536" ht="11.25">
      <c r="C1536" s="110"/>
    </row>
    <row r="1537" ht="11.25">
      <c r="C1537" s="110"/>
    </row>
    <row r="1538" ht="11.25">
      <c r="C1538" s="110"/>
    </row>
    <row r="1539" ht="11.25">
      <c r="C1539" s="110"/>
    </row>
    <row r="1540" ht="11.25">
      <c r="C1540" s="110"/>
    </row>
    <row r="1541" ht="11.25">
      <c r="C1541" s="110"/>
    </row>
    <row r="1542" ht="11.25">
      <c r="C1542" s="110"/>
    </row>
    <row r="1543" ht="11.25">
      <c r="C1543" s="110"/>
    </row>
    <row r="1544" ht="11.25">
      <c r="C1544" s="110"/>
    </row>
    <row r="1545" ht="11.25">
      <c r="C1545" s="110"/>
    </row>
    <row r="1546" ht="11.25">
      <c r="C1546" s="110"/>
    </row>
    <row r="1547" ht="11.25">
      <c r="C1547" s="110"/>
    </row>
    <row r="1548" ht="11.25">
      <c r="C1548" s="110"/>
    </row>
    <row r="1549" ht="11.25">
      <c r="C1549" s="110"/>
    </row>
    <row r="1550" ht="11.25">
      <c r="C1550" s="110"/>
    </row>
    <row r="1551" ht="11.25">
      <c r="C1551" s="110"/>
    </row>
    <row r="1552" ht="11.25">
      <c r="C1552" s="110"/>
    </row>
    <row r="1553" ht="11.25">
      <c r="C1553" s="110"/>
    </row>
    <row r="1554" ht="11.25">
      <c r="C1554" s="110"/>
    </row>
    <row r="1555" ht="11.25">
      <c r="C1555" s="110"/>
    </row>
    <row r="1556" ht="11.25">
      <c r="C1556" s="110"/>
    </row>
    <row r="1557" ht="11.25">
      <c r="C1557" s="110"/>
    </row>
    <row r="1558" ht="11.25">
      <c r="C1558" s="110"/>
    </row>
    <row r="1559" ht="11.25">
      <c r="C1559" s="110"/>
    </row>
    <row r="1560" ht="11.25">
      <c r="C1560" s="110"/>
    </row>
    <row r="1561" ht="11.25">
      <c r="C1561" s="110"/>
    </row>
    <row r="1562" ht="11.25">
      <c r="C1562" s="110"/>
    </row>
    <row r="1563" ht="11.25">
      <c r="C1563" s="110"/>
    </row>
    <row r="1564" ht="11.25">
      <c r="C1564" s="110"/>
    </row>
    <row r="1565" ht="11.25">
      <c r="C1565" s="110"/>
    </row>
    <row r="1566" ht="11.25">
      <c r="C1566" s="110"/>
    </row>
    <row r="1567" ht="11.25">
      <c r="C1567" s="110"/>
    </row>
    <row r="1568" ht="11.25">
      <c r="C1568" s="110"/>
    </row>
    <row r="1569" ht="11.25">
      <c r="C1569" s="110"/>
    </row>
    <row r="1570" ht="11.25">
      <c r="C1570" s="110"/>
    </row>
    <row r="1571" ht="11.25">
      <c r="C1571" s="110"/>
    </row>
    <row r="1572" ht="11.25">
      <c r="C1572" s="110"/>
    </row>
    <row r="1573" ht="11.25">
      <c r="C1573" s="110"/>
    </row>
    <row r="1574" ht="11.25">
      <c r="C1574" s="110"/>
    </row>
    <row r="1575" ht="11.25">
      <c r="C1575" s="110"/>
    </row>
    <row r="1576" ht="11.25">
      <c r="C1576" s="110"/>
    </row>
    <row r="1577" ht="11.25">
      <c r="C1577" s="110"/>
    </row>
    <row r="1578" ht="11.25">
      <c r="C1578" s="110"/>
    </row>
    <row r="1579" ht="11.25">
      <c r="C1579" s="110"/>
    </row>
    <row r="1580" ht="11.25">
      <c r="C1580" s="110"/>
    </row>
    <row r="1581" ht="11.25">
      <c r="C1581" s="110"/>
    </row>
    <row r="1582" ht="11.25">
      <c r="C1582" s="110"/>
    </row>
    <row r="1583" ht="11.25">
      <c r="C1583" s="110"/>
    </row>
    <row r="1584" ht="11.25">
      <c r="C1584" s="110"/>
    </row>
    <row r="1585" ht="11.25">
      <c r="C1585" s="110"/>
    </row>
    <row r="1586" ht="11.25">
      <c r="C1586" s="110"/>
    </row>
    <row r="1587" ht="11.25">
      <c r="C1587" s="110"/>
    </row>
    <row r="1588" ht="11.25">
      <c r="C1588" s="110"/>
    </row>
    <row r="1589" ht="11.25">
      <c r="C1589" s="110"/>
    </row>
    <row r="1590" ht="11.25">
      <c r="C1590" s="110"/>
    </row>
    <row r="1591" ht="11.25">
      <c r="C1591" s="110"/>
    </row>
    <row r="1592" ht="11.25">
      <c r="C1592" s="110"/>
    </row>
    <row r="1593" ht="11.25">
      <c r="C1593" s="110"/>
    </row>
    <row r="1594" ht="11.25">
      <c r="C1594" s="110"/>
    </row>
    <row r="1595" ht="11.25">
      <c r="C1595" s="110"/>
    </row>
    <row r="1596" ht="11.25">
      <c r="C1596" s="110"/>
    </row>
    <row r="1597" ht="11.25">
      <c r="C1597" s="110"/>
    </row>
    <row r="1598" ht="11.25">
      <c r="C1598" s="110"/>
    </row>
    <row r="1599" ht="11.25">
      <c r="C1599" s="110"/>
    </row>
    <row r="1600" ht="11.25">
      <c r="C1600" s="110"/>
    </row>
    <row r="1601" ht="11.25">
      <c r="C1601" s="110"/>
    </row>
    <row r="1602" ht="11.25">
      <c r="C1602" s="110"/>
    </row>
    <row r="1603" ht="11.25">
      <c r="C1603" s="110"/>
    </row>
    <row r="1604" ht="11.25">
      <c r="C1604" s="110"/>
    </row>
    <row r="1605" ht="11.25">
      <c r="C1605" s="110"/>
    </row>
    <row r="1606" ht="11.25">
      <c r="C1606" s="110"/>
    </row>
    <row r="1607" ht="11.25">
      <c r="C1607" s="110"/>
    </row>
    <row r="1608" ht="11.25">
      <c r="C1608" s="110"/>
    </row>
    <row r="1609" ht="11.25">
      <c r="C1609" s="110"/>
    </row>
    <row r="1610" ht="11.25">
      <c r="C1610" s="110"/>
    </row>
    <row r="1611" ht="11.25">
      <c r="C1611" s="110"/>
    </row>
    <row r="1612" ht="11.25">
      <c r="C1612" s="110"/>
    </row>
    <row r="1613" ht="11.25">
      <c r="C1613" s="110"/>
    </row>
    <row r="1614" ht="11.25">
      <c r="C1614" s="110"/>
    </row>
    <row r="1615" ht="11.25">
      <c r="C1615" s="110"/>
    </row>
    <row r="1616" ht="11.25">
      <c r="C1616" s="110"/>
    </row>
    <row r="1617" ht="11.25">
      <c r="C1617" s="110"/>
    </row>
    <row r="1618" ht="11.25">
      <c r="C1618" s="110"/>
    </row>
    <row r="1619" ht="11.25">
      <c r="C1619" s="110"/>
    </row>
    <row r="1620" ht="11.25">
      <c r="C1620" s="110"/>
    </row>
    <row r="1621" ht="11.25">
      <c r="C1621" s="110"/>
    </row>
    <row r="1622" ht="11.25">
      <c r="C1622" s="110"/>
    </row>
    <row r="1623" ht="11.25">
      <c r="C1623" s="110"/>
    </row>
    <row r="1624" ht="11.25">
      <c r="C1624" s="110"/>
    </row>
    <row r="1625" ht="11.25">
      <c r="C1625" s="110"/>
    </row>
    <row r="1626" ht="11.25">
      <c r="C1626" s="110"/>
    </row>
    <row r="1627" ht="11.25">
      <c r="C1627" s="110"/>
    </row>
    <row r="1628" ht="11.25">
      <c r="C1628" s="110"/>
    </row>
    <row r="1629" ht="11.25">
      <c r="C1629" s="110"/>
    </row>
    <row r="1630" ht="11.25">
      <c r="C1630" s="110"/>
    </row>
    <row r="1631" ht="11.25">
      <c r="C1631" s="110"/>
    </row>
    <row r="1632" ht="11.25">
      <c r="C1632" s="110"/>
    </row>
    <row r="1633" ht="11.25">
      <c r="C1633" s="110"/>
    </row>
    <row r="1634" ht="11.25">
      <c r="C1634" s="110"/>
    </row>
    <row r="1635" ht="11.25">
      <c r="C1635" s="110"/>
    </row>
    <row r="1636" ht="11.25">
      <c r="C1636" s="110"/>
    </row>
    <row r="1637" ht="11.25">
      <c r="C1637" s="110"/>
    </row>
    <row r="1638" ht="11.25">
      <c r="C1638" s="110"/>
    </row>
    <row r="1639" ht="11.25">
      <c r="C1639" s="110"/>
    </row>
    <row r="1640" ht="11.25">
      <c r="C1640" s="110"/>
    </row>
    <row r="1641" ht="11.25">
      <c r="C1641" s="110"/>
    </row>
    <row r="1642" ht="11.25">
      <c r="C1642" s="110"/>
    </row>
    <row r="1643" ht="11.25">
      <c r="C1643" s="110"/>
    </row>
    <row r="1644" ht="11.25">
      <c r="C1644" s="110"/>
    </row>
    <row r="1645" ht="11.25">
      <c r="C1645" s="110"/>
    </row>
    <row r="1646" ht="11.25">
      <c r="C1646" s="110"/>
    </row>
    <row r="1647" ht="11.25">
      <c r="C1647" s="110"/>
    </row>
    <row r="1648" ht="11.25">
      <c r="C1648" s="110"/>
    </row>
    <row r="1649" ht="11.25">
      <c r="C1649" s="110"/>
    </row>
    <row r="1650" ht="11.25">
      <c r="C1650" s="110"/>
    </row>
    <row r="1651" ht="11.25">
      <c r="C1651" s="110"/>
    </row>
    <row r="1652" ht="11.25">
      <c r="C1652" s="110"/>
    </row>
    <row r="1653" ht="11.25">
      <c r="C1653" s="110"/>
    </row>
    <row r="1654" ht="11.25">
      <c r="C1654" s="110"/>
    </row>
    <row r="1655" ht="11.25">
      <c r="C1655" s="110"/>
    </row>
    <row r="1656" ht="11.25">
      <c r="C1656" s="110"/>
    </row>
    <row r="1657" ht="11.25">
      <c r="C1657" s="110"/>
    </row>
    <row r="1658" ht="11.25">
      <c r="C1658" s="110"/>
    </row>
    <row r="1659" ht="11.25">
      <c r="C1659" s="110"/>
    </row>
    <row r="1660" ht="11.25">
      <c r="C1660" s="110"/>
    </row>
    <row r="1661" ht="11.25">
      <c r="C1661" s="110"/>
    </row>
    <row r="1662" ht="11.25">
      <c r="C1662" s="110"/>
    </row>
    <row r="1663" ht="11.25">
      <c r="C1663" s="110"/>
    </row>
    <row r="1664" ht="11.25">
      <c r="C1664" s="110"/>
    </row>
    <row r="1665" ht="11.25">
      <c r="C1665" s="110"/>
    </row>
    <row r="1666" ht="11.25">
      <c r="C1666" s="110"/>
    </row>
    <row r="1667" ht="11.25">
      <c r="C1667" s="110"/>
    </row>
    <row r="1668" ht="11.25">
      <c r="C1668" s="110"/>
    </row>
    <row r="1669" ht="11.25">
      <c r="C1669" s="110"/>
    </row>
    <row r="1670" ht="11.25">
      <c r="C1670" s="110"/>
    </row>
    <row r="1671" ht="11.25">
      <c r="C1671" s="110"/>
    </row>
    <row r="1672" ht="11.25">
      <c r="C1672" s="110"/>
    </row>
    <row r="1673" ht="11.25">
      <c r="C1673" s="110"/>
    </row>
    <row r="1674" ht="11.25">
      <c r="C1674" s="110"/>
    </row>
    <row r="1675" ht="11.25">
      <c r="C1675" s="110"/>
    </row>
    <row r="1676" ht="11.25">
      <c r="C1676" s="110"/>
    </row>
    <row r="1677" ht="11.25">
      <c r="C1677" s="110"/>
    </row>
    <row r="1678" ht="11.25">
      <c r="C1678" s="110"/>
    </row>
    <row r="1679" ht="11.25">
      <c r="C1679" s="110"/>
    </row>
    <row r="1680" ht="11.25">
      <c r="C1680" s="110"/>
    </row>
    <row r="1681" ht="11.25">
      <c r="C1681" s="110"/>
    </row>
    <row r="1682" ht="11.25">
      <c r="C1682" s="110"/>
    </row>
    <row r="1683" ht="11.25">
      <c r="C1683" s="110"/>
    </row>
    <row r="1684" ht="11.25">
      <c r="C1684" s="110"/>
    </row>
    <row r="1685" ht="11.25">
      <c r="C1685" s="110"/>
    </row>
    <row r="1686" ht="11.25">
      <c r="C1686" s="110"/>
    </row>
    <row r="1687" ht="11.25">
      <c r="C1687" s="110"/>
    </row>
    <row r="1688" ht="11.25">
      <c r="C1688" s="110"/>
    </row>
    <row r="1689" ht="11.25">
      <c r="C1689" s="110"/>
    </row>
    <row r="1690" ht="11.25">
      <c r="C1690" s="110"/>
    </row>
    <row r="1691" ht="11.25">
      <c r="C1691" s="110"/>
    </row>
    <row r="1692" ht="11.25">
      <c r="C1692" s="110"/>
    </row>
    <row r="1693" ht="11.25">
      <c r="C1693" s="110"/>
    </row>
    <row r="1694" ht="11.25">
      <c r="C1694" s="110"/>
    </row>
    <row r="1695" ht="11.25">
      <c r="C1695" s="110"/>
    </row>
    <row r="1696" ht="11.25">
      <c r="C1696" s="110"/>
    </row>
    <row r="1697" ht="11.25">
      <c r="C1697" s="110"/>
    </row>
    <row r="1698" ht="11.25">
      <c r="C1698" s="110"/>
    </row>
    <row r="1699" ht="11.25">
      <c r="C1699" s="110"/>
    </row>
    <row r="1700" ht="11.25">
      <c r="C1700" s="110"/>
    </row>
    <row r="1701" ht="11.25">
      <c r="C1701" s="110"/>
    </row>
    <row r="1702" ht="11.25">
      <c r="C1702" s="110"/>
    </row>
    <row r="1703" ht="11.25">
      <c r="C1703" s="110"/>
    </row>
    <row r="1704" ht="11.25">
      <c r="C1704" s="110"/>
    </row>
    <row r="1705" ht="11.25">
      <c r="C1705" s="110"/>
    </row>
    <row r="1706" ht="11.25">
      <c r="C1706" s="110"/>
    </row>
    <row r="1707" ht="11.25">
      <c r="C1707" s="110"/>
    </row>
    <row r="1708" ht="11.25">
      <c r="C1708" s="110"/>
    </row>
    <row r="1709" ht="11.25">
      <c r="C1709" s="110"/>
    </row>
    <row r="1710" ht="11.25">
      <c r="C1710" s="110"/>
    </row>
    <row r="1711" ht="11.25">
      <c r="C1711" s="110"/>
    </row>
    <row r="1712" ht="11.25">
      <c r="C1712" s="110"/>
    </row>
    <row r="1713" ht="11.25">
      <c r="C1713" s="110"/>
    </row>
    <row r="1714" ht="11.25">
      <c r="C1714" s="110"/>
    </row>
    <row r="1715" ht="11.25">
      <c r="C1715" s="110"/>
    </row>
    <row r="1716" ht="11.25">
      <c r="C1716" s="110"/>
    </row>
    <row r="1717" ht="11.25">
      <c r="C1717" s="110"/>
    </row>
    <row r="1718" ht="11.25">
      <c r="C1718" s="110"/>
    </row>
    <row r="1719" ht="11.25">
      <c r="C1719" s="110"/>
    </row>
    <row r="1720" ht="11.25">
      <c r="C1720" s="110"/>
    </row>
    <row r="1721" ht="11.25">
      <c r="C1721" s="110"/>
    </row>
    <row r="1722" ht="11.25">
      <c r="C1722" s="110"/>
    </row>
    <row r="1723" ht="11.25">
      <c r="C1723" s="110"/>
    </row>
    <row r="1724" ht="11.25">
      <c r="C1724" s="110"/>
    </row>
    <row r="1725" ht="11.25">
      <c r="C1725" s="110"/>
    </row>
    <row r="1726" ht="11.25">
      <c r="C1726" s="110"/>
    </row>
    <row r="1727" ht="11.25">
      <c r="C1727" s="110"/>
    </row>
    <row r="1728" ht="11.25">
      <c r="C1728" s="110"/>
    </row>
    <row r="1729" ht="11.25">
      <c r="C1729" s="110"/>
    </row>
    <row r="1730" ht="11.25">
      <c r="C1730" s="110"/>
    </row>
    <row r="1731" ht="11.25">
      <c r="C1731" s="110"/>
    </row>
    <row r="1732" ht="11.25">
      <c r="C1732" s="110"/>
    </row>
    <row r="1733" ht="11.25">
      <c r="C1733" s="110"/>
    </row>
    <row r="1734" ht="11.25">
      <c r="C1734" s="110"/>
    </row>
    <row r="1735" ht="11.25">
      <c r="C1735" s="110"/>
    </row>
    <row r="1736" ht="11.25">
      <c r="C1736" s="110"/>
    </row>
    <row r="1737" ht="11.25">
      <c r="C1737" s="110"/>
    </row>
    <row r="1738" ht="11.25">
      <c r="C1738" s="110"/>
    </row>
    <row r="1739" ht="11.25">
      <c r="C1739" s="110"/>
    </row>
    <row r="1740" ht="11.25">
      <c r="C1740" s="110"/>
    </row>
    <row r="1741" ht="11.25">
      <c r="C1741" s="110"/>
    </row>
    <row r="1742" ht="11.25">
      <c r="C1742" s="110"/>
    </row>
    <row r="1743" ht="11.25">
      <c r="C1743" s="110"/>
    </row>
    <row r="1744" ht="11.25">
      <c r="C1744" s="110"/>
    </row>
    <row r="1745" ht="11.25">
      <c r="C1745" s="110"/>
    </row>
    <row r="1746" ht="11.25">
      <c r="C1746" s="110"/>
    </row>
    <row r="1747" ht="11.25">
      <c r="C1747" s="110"/>
    </row>
    <row r="1748" ht="11.25">
      <c r="C1748" s="110"/>
    </row>
    <row r="1749" ht="11.25">
      <c r="C1749" s="110"/>
    </row>
    <row r="1750" ht="11.25">
      <c r="C1750" s="110"/>
    </row>
    <row r="1751" ht="11.25">
      <c r="C1751" s="110"/>
    </row>
    <row r="1752" ht="11.25">
      <c r="C1752" s="110"/>
    </row>
    <row r="1753" ht="11.25">
      <c r="C1753" s="110"/>
    </row>
    <row r="1754" ht="11.25">
      <c r="C1754" s="110"/>
    </row>
    <row r="1755" ht="11.25">
      <c r="C1755" s="110"/>
    </row>
    <row r="1756" ht="11.25">
      <c r="C1756" s="110"/>
    </row>
    <row r="1757" ht="11.25">
      <c r="C1757" s="110"/>
    </row>
    <row r="1758" ht="11.25">
      <c r="C1758" s="110"/>
    </row>
    <row r="1759" ht="11.25">
      <c r="C1759" s="110"/>
    </row>
    <row r="1760" ht="11.25">
      <c r="C1760" s="110"/>
    </row>
    <row r="1761" ht="11.25">
      <c r="C1761" s="110"/>
    </row>
    <row r="1762" ht="11.25">
      <c r="C1762" s="110"/>
    </row>
    <row r="1763" ht="11.25">
      <c r="C1763" s="110"/>
    </row>
    <row r="1764" ht="11.25">
      <c r="C1764" s="110"/>
    </row>
    <row r="1765" ht="11.25">
      <c r="C1765" s="110"/>
    </row>
    <row r="1766" ht="11.25">
      <c r="C1766" s="110"/>
    </row>
    <row r="1767" ht="11.25">
      <c r="C1767" s="110"/>
    </row>
    <row r="1768" ht="11.25">
      <c r="C1768" s="110"/>
    </row>
    <row r="1769" ht="11.25">
      <c r="C1769" s="110"/>
    </row>
    <row r="1770" ht="11.25">
      <c r="C1770" s="110"/>
    </row>
    <row r="1771" ht="11.25">
      <c r="C1771" s="110"/>
    </row>
    <row r="1772" ht="11.25">
      <c r="C1772" s="110"/>
    </row>
    <row r="1773" ht="11.25">
      <c r="C1773" s="110"/>
    </row>
    <row r="1774" ht="11.25">
      <c r="C1774" s="110"/>
    </row>
    <row r="1775" ht="11.25">
      <c r="C1775" s="110"/>
    </row>
    <row r="1776" ht="11.25">
      <c r="C1776" s="110"/>
    </row>
    <row r="1777" ht="11.25">
      <c r="C1777" s="110"/>
    </row>
    <row r="1778" ht="11.25">
      <c r="C1778" s="110"/>
    </row>
    <row r="1779" ht="11.25">
      <c r="C1779" s="110"/>
    </row>
    <row r="1780" ht="11.25">
      <c r="C1780" s="110"/>
    </row>
    <row r="1781" ht="11.25">
      <c r="C1781" s="110"/>
    </row>
    <row r="1782" ht="11.25">
      <c r="C1782" s="110"/>
    </row>
    <row r="1783" ht="11.25">
      <c r="C1783" s="110"/>
    </row>
    <row r="1784" ht="11.25">
      <c r="C1784" s="110"/>
    </row>
    <row r="1785" ht="11.25">
      <c r="C1785" s="110"/>
    </row>
    <row r="1786" ht="11.25">
      <c r="C1786" s="110"/>
    </row>
    <row r="1787" ht="11.25">
      <c r="C1787" s="110"/>
    </row>
    <row r="1788" ht="11.25">
      <c r="C1788" s="110"/>
    </row>
    <row r="1789" ht="11.25">
      <c r="C1789" s="110"/>
    </row>
    <row r="1790" ht="11.25">
      <c r="C1790" s="110"/>
    </row>
    <row r="1791" ht="11.25">
      <c r="C1791" s="110"/>
    </row>
    <row r="1792" ht="11.25">
      <c r="C1792" s="110"/>
    </row>
    <row r="1793" ht="11.25">
      <c r="C1793" s="110"/>
    </row>
    <row r="1794" ht="11.25">
      <c r="C1794" s="110"/>
    </row>
    <row r="1795" ht="11.25">
      <c r="C1795" s="110"/>
    </row>
    <row r="1796" ht="11.25">
      <c r="C1796" s="110"/>
    </row>
    <row r="1797" ht="11.25">
      <c r="C1797" s="110"/>
    </row>
    <row r="1798" ht="11.25">
      <c r="C1798" s="110"/>
    </row>
    <row r="1799" ht="11.25">
      <c r="C1799" s="110"/>
    </row>
    <row r="1800" ht="11.25">
      <c r="C1800" s="110"/>
    </row>
    <row r="1801" ht="11.25">
      <c r="C1801" s="110"/>
    </row>
    <row r="1802" ht="11.25">
      <c r="C1802" s="110"/>
    </row>
    <row r="1803" ht="11.25">
      <c r="C1803" s="110"/>
    </row>
    <row r="1804" ht="11.25">
      <c r="C1804" s="110"/>
    </row>
    <row r="1805" ht="11.25">
      <c r="C1805" s="110"/>
    </row>
    <row r="1806" ht="11.25">
      <c r="C1806" s="110"/>
    </row>
    <row r="1807" ht="11.25">
      <c r="C1807" s="110"/>
    </row>
    <row r="1808" ht="11.25">
      <c r="C1808" s="110"/>
    </row>
    <row r="1809" ht="11.25">
      <c r="C1809" s="110"/>
    </row>
    <row r="1810" ht="11.25">
      <c r="C1810" s="110"/>
    </row>
    <row r="1811" ht="11.25">
      <c r="C1811" s="110"/>
    </row>
    <row r="1812" ht="11.25">
      <c r="C1812" s="110"/>
    </row>
    <row r="1813" ht="11.25">
      <c r="C1813" s="110"/>
    </row>
    <row r="1814" ht="11.25">
      <c r="C1814" s="110"/>
    </row>
    <row r="1815" ht="11.25">
      <c r="C1815" s="110"/>
    </row>
    <row r="1816" ht="11.25">
      <c r="C1816" s="110"/>
    </row>
    <row r="1817" ht="11.25">
      <c r="C1817" s="110"/>
    </row>
    <row r="1818" ht="11.25">
      <c r="C1818" s="110"/>
    </row>
    <row r="1819" ht="11.25">
      <c r="C1819" s="110"/>
    </row>
    <row r="1820" ht="11.25">
      <c r="C1820" s="110"/>
    </row>
    <row r="1821" ht="11.25">
      <c r="C1821" s="110"/>
    </row>
    <row r="1822" ht="11.25">
      <c r="C1822" s="110"/>
    </row>
    <row r="1823" ht="11.25">
      <c r="C1823" s="110"/>
    </row>
    <row r="1824" ht="11.25">
      <c r="C1824" s="110"/>
    </row>
    <row r="1825" ht="11.25">
      <c r="C1825" s="110"/>
    </row>
    <row r="1826" ht="11.25">
      <c r="C1826" s="110"/>
    </row>
    <row r="1827" ht="11.25">
      <c r="C1827" s="110"/>
    </row>
    <row r="1828" ht="11.25">
      <c r="C1828" s="110"/>
    </row>
    <row r="1829" ht="11.25">
      <c r="C1829" s="110"/>
    </row>
    <row r="1830" ht="11.25">
      <c r="C1830" s="110"/>
    </row>
    <row r="1831" ht="11.25">
      <c r="C1831" s="110"/>
    </row>
    <row r="1832" ht="11.25">
      <c r="C1832" s="110"/>
    </row>
    <row r="1833" ht="11.25">
      <c r="C1833" s="110"/>
    </row>
    <row r="1834" ht="11.25">
      <c r="C1834" s="110"/>
    </row>
    <row r="1835" ht="11.25">
      <c r="C1835" s="110"/>
    </row>
    <row r="1836" ht="11.25">
      <c r="C1836" s="110"/>
    </row>
    <row r="1837" ht="11.25">
      <c r="C1837" s="110"/>
    </row>
    <row r="1838" ht="11.25">
      <c r="C1838" s="110"/>
    </row>
    <row r="1839" ht="11.25">
      <c r="C1839" s="110"/>
    </row>
    <row r="1840" ht="11.25">
      <c r="C1840" s="110"/>
    </row>
    <row r="1841" ht="11.25">
      <c r="C1841" s="110"/>
    </row>
    <row r="1842" ht="11.25">
      <c r="C1842" s="110"/>
    </row>
    <row r="1843" ht="11.25">
      <c r="C1843" s="110"/>
    </row>
    <row r="1844" ht="11.25">
      <c r="C1844" s="110"/>
    </row>
    <row r="1845" ht="11.25">
      <c r="C1845" s="110"/>
    </row>
    <row r="1846" ht="11.25">
      <c r="C1846" s="110"/>
    </row>
    <row r="1847" ht="11.25">
      <c r="C1847" s="110"/>
    </row>
    <row r="1848" ht="11.25">
      <c r="C1848" s="110"/>
    </row>
    <row r="1849" ht="11.25">
      <c r="C1849" s="110"/>
    </row>
    <row r="1850" ht="11.25">
      <c r="C1850" s="110"/>
    </row>
    <row r="1851" ht="11.25">
      <c r="C1851" s="110"/>
    </row>
    <row r="1852" ht="11.25">
      <c r="C1852" s="110"/>
    </row>
    <row r="1853" ht="11.25">
      <c r="C1853" s="110"/>
    </row>
    <row r="1854" ht="11.25">
      <c r="C1854" s="110"/>
    </row>
    <row r="1855" ht="11.25">
      <c r="C1855" s="110"/>
    </row>
    <row r="1856" ht="11.25">
      <c r="C1856" s="110"/>
    </row>
    <row r="1857" ht="11.25">
      <c r="C1857" s="110"/>
    </row>
    <row r="1858" ht="11.25">
      <c r="C1858" s="110"/>
    </row>
    <row r="1859" ht="11.25">
      <c r="C1859" s="110"/>
    </row>
    <row r="1860" ht="11.25">
      <c r="C1860" s="110"/>
    </row>
    <row r="1861" ht="11.25">
      <c r="C1861" s="110"/>
    </row>
    <row r="1862" ht="11.25">
      <c r="C1862" s="110"/>
    </row>
    <row r="1863" ht="11.25">
      <c r="C1863" s="110"/>
    </row>
    <row r="1864" ht="11.25">
      <c r="C1864" s="110"/>
    </row>
    <row r="1865" ht="11.25">
      <c r="C1865" s="110"/>
    </row>
    <row r="1866" ht="11.25">
      <c r="C1866" s="110"/>
    </row>
    <row r="1867" ht="11.25">
      <c r="C1867" s="110"/>
    </row>
    <row r="1868" ht="11.25">
      <c r="C1868" s="110"/>
    </row>
    <row r="1869" ht="11.25">
      <c r="C1869" s="110"/>
    </row>
    <row r="1870" ht="11.25">
      <c r="C1870" s="110"/>
    </row>
    <row r="1871" ht="11.25">
      <c r="C1871" s="110"/>
    </row>
    <row r="1872" ht="11.25">
      <c r="C1872" s="110"/>
    </row>
    <row r="1873" ht="11.25">
      <c r="C1873" s="110"/>
    </row>
    <row r="1874" ht="11.25">
      <c r="C1874" s="110"/>
    </row>
    <row r="1875" ht="11.25">
      <c r="C1875" s="110"/>
    </row>
    <row r="1876" ht="11.25">
      <c r="C1876" s="110"/>
    </row>
    <row r="1877" ht="11.25">
      <c r="C1877" s="110"/>
    </row>
    <row r="1878" ht="11.25">
      <c r="C1878" s="110"/>
    </row>
    <row r="1879" ht="11.25">
      <c r="C1879" s="110"/>
    </row>
    <row r="1880" ht="11.25">
      <c r="C1880" s="110"/>
    </row>
    <row r="1881" ht="11.25">
      <c r="C1881" s="110"/>
    </row>
    <row r="1882" ht="11.25">
      <c r="C1882" s="110"/>
    </row>
    <row r="1883" ht="11.25">
      <c r="C1883" s="110"/>
    </row>
    <row r="1884" ht="11.25">
      <c r="C1884" s="110"/>
    </row>
    <row r="1885" ht="11.25">
      <c r="C1885" s="110"/>
    </row>
    <row r="1886" ht="11.25">
      <c r="C1886" s="110"/>
    </row>
    <row r="1887" ht="11.25">
      <c r="C1887" s="110"/>
    </row>
    <row r="1888" ht="11.25">
      <c r="C1888" s="110"/>
    </row>
    <row r="1889" ht="11.25">
      <c r="C1889" s="110"/>
    </row>
    <row r="1890" ht="11.25">
      <c r="C1890" s="110"/>
    </row>
    <row r="1891" ht="11.25">
      <c r="C1891" s="110"/>
    </row>
    <row r="1892" ht="11.25">
      <c r="C1892" s="110"/>
    </row>
    <row r="1893" ht="11.25">
      <c r="C1893" s="110"/>
    </row>
    <row r="1894" ht="11.25">
      <c r="C1894" s="110"/>
    </row>
    <row r="1895" ht="11.25">
      <c r="C1895" s="110"/>
    </row>
    <row r="1896" ht="11.25">
      <c r="C1896" s="110"/>
    </row>
    <row r="1897" ht="11.25">
      <c r="C1897" s="110"/>
    </row>
    <row r="1898" ht="11.25">
      <c r="C1898" s="110"/>
    </row>
    <row r="1899" ht="11.25">
      <c r="C1899" s="110"/>
    </row>
    <row r="1900" ht="11.25">
      <c r="C1900" s="110"/>
    </row>
    <row r="1901" ht="11.25">
      <c r="C1901" s="110"/>
    </row>
    <row r="1902" ht="11.25">
      <c r="C1902" s="110"/>
    </row>
    <row r="1903" ht="11.25">
      <c r="C1903" s="110"/>
    </row>
    <row r="1904" ht="11.25">
      <c r="C1904" s="110"/>
    </row>
    <row r="1905" ht="11.25">
      <c r="C1905" s="110"/>
    </row>
    <row r="1906" ht="11.25">
      <c r="C1906" s="110"/>
    </row>
    <row r="1907" ht="11.25">
      <c r="C1907" s="110"/>
    </row>
    <row r="1908" ht="11.25">
      <c r="C1908" s="110"/>
    </row>
    <row r="1909" ht="11.25">
      <c r="C1909" s="110"/>
    </row>
    <row r="1910" ht="11.25">
      <c r="C1910" s="110"/>
    </row>
    <row r="1911" ht="11.25">
      <c r="C1911" s="110"/>
    </row>
    <row r="1912" ht="11.25">
      <c r="C1912" s="110"/>
    </row>
    <row r="1913" ht="11.25">
      <c r="C1913" s="110"/>
    </row>
    <row r="1914" ht="11.25">
      <c r="C1914" s="110"/>
    </row>
    <row r="1915" ht="11.25">
      <c r="C1915" s="110"/>
    </row>
    <row r="1916" ht="11.25">
      <c r="C1916" s="110"/>
    </row>
    <row r="1917" ht="11.25">
      <c r="C1917" s="110"/>
    </row>
    <row r="1918" ht="11.25">
      <c r="C1918" s="110"/>
    </row>
    <row r="1919" ht="11.25">
      <c r="C1919" s="110"/>
    </row>
    <row r="1920" ht="11.25">
      <c r="C1920" s="110"/>
    </row>
    <row r="1921" ht="11.25">
      <c r="C1921" s="110"/>
    </row>
    <row r="1922" ht="11.25">
      <c r="C1922" s="110"/>
    </row>
    <row r="1923" ht="11.25">
      <c r="C1923" s="110"/>
    </row>
    <row r="1924" ht="11.25">
      <c r="C1924" s="110"/>
    </row>
    <row r="1925" ht="11.25">
      <c r="C1925" s="110"/>
    </row>
    <row r="1926" ht="11.25">
      <c r="C1926" s="110"/>
    </row>
    <row r="1927" ht="11.25">
      <c r="C1927" s="110"/>
    </row>
    <row r="1928" ht="11.25">
      <c r="C1928" s="110"/>
    </row>
    <row r="1929" ht="11.25">
      <c r="C1929" s="110"/>
    </row>
    <row r="1930" ht="11.25">
      <c r="C1930" s="110"/>
    </row>
    <row r="1931" ht="11.25">
      <c r="C1931" s="110"/>
    </row>
    <row r="1932" ht="11.25">
      <c r="C1932" s="110"/>
    </row>
    <row r="1933" ht="11.25">
      <c r="C1933" s="110"/>
    </row>
    <row r="1934" ht="11.25">
      <c r="C1934" s="110"/>
    </row>
    <row r="1935" ht="11.25">
      <c r="C1935" s="110"/>
    </row>
    <row r="1936" ht="11.25">
      <c r="C1936" s="110"/>
    </row>
    <row r="1937" ht="11.25">
      <c r="C1937" s="110"/>
    </row>
    <row r="1938" ht="11.25">
      <c r="C1938" s="110"/>
    </row>
    <row r="1939" ht="11.25">
      <c r="C1939" s="110"/>
    </row>
    <row r="1940" ht="11.25">
      <c r="C1940" s="110"/>
    </row>
    <row r="1941" ht="11.25">
      <c r="C1941" s="110"/>
    </row>
    <row r="1942" ht="11.25">
      <c r="C1942" s="110"/>
    </row>
    <row r="1943" ht="11.25">
      <c r="C1943" s="110"/>
    </row>
    <row r="1944" ht="11.25">
      <c r="C1944" s="110"/>
    </row>
    <row r="1945" ht="11.25">
      <c r="C1945" s="110"/>
    </row>
    <row r="1946" ht="11.25">
      <c r="C1946" s="110"/>
    </row>
    <row r="1947" ht="11.25">
      <c r="C1947" s="110"/>
    </row>
    <row r="1948" ht="11.25">
      <c r="C1948" s="110"/>
    </row>
    <row r="1949" ht="11.25">
      <c r="C1949" s="110"/>
    </row>
    <row r="1950" ht="11.25">
      <c r="C1950" s="110"/>
    </row>
    <row r="1951" ht="11.25">
      <c r="C1951" s="110"/>
    </row>
    <row r="1952" ht="11.25">
      <c r="C1952" s="110"/>
    </row>
    <row r="1953" ht="11.25">
      <c r="C1953" s="110"/>
    </row>
    <row r="1954" ht="11.25">
      <c r="C1954" s="110"/>
    </row>
    <row r="1955" ht="11.25">
      <c r="C1955" s="110"/>
    </row>
    <row r="1956" ht="11.25">
      <c r="C1956" s="110"/>
    </row>
    <row r="1957" ht="11.25">
      <c r="C1957" s="110"/>
    </row>
    <row r="1958" ht="11.25">
      <c r="C1958" s="110"/>
    </row>
    <row r="1959" ht="11.25">
      <c r="C1959" s="110"/>
    </row>
    <row r="1960" ht="11.25">
      <c r="C1960" s="110"/>
    </row>
    <row r="1961" ht="11.25">
      <c r="C1961" s="110"/>
    </row>
    <row r="1962" ht="11.25">
      <c r="C1962" s="110"/>
    </row>
    <row r="1963" ht="11.25">
      <c r="C1963" s="110"/>
    </row>
    <row r="1964" ht="11.25">
      <c r="C1964" s="110"/>
    </row>
    <row r="1965" ht="11.25">
      <c r="C1965" s="110"/>
    </row>
    <row r="1966" ht="11.25">
      <c r="C1966" s="110"/>
    </row>
    <row r="1967" ht="11.25">
      <c r="C1967" s="110"/>
    </row>
    <row r="1968" ht="11.25">
      <c r="C1968" s="110"/>
    </row>
    <row r="1969" ht="11.25">
      <c r="C1969" s="110"/>
    </row>
    <row r="1970" ht="11.25">
      <c r="C1970" s="110"/>
    </row>
    <row r="1971" ht="11.25">
      <c r="C1971" s="110"/>
    </row>
    <row r="1972" ht="11.25">
      <c r="C1972" s="110"/>
    </row>
    <row r="1973" ht="11.25">
      <c r="C1973" s="110"/>
    </row>
    <row r="1974" ht="11.25">
      <c r="C1974" s="110"/>
    </row>
    <row r="1975" ht="11.25">
      <c r="C1975" s="110"/>
    </row>
    <row r="1976" ht="11.25">
      <c r="C1976" s="110"/>
    </row>
    <row r="1977" ht="11.25">
      <c r="C1977" s="110"/>
    </row>
    <row r="1978" ht="11.25">
      <c r="C1978" s="110"/>
    </row>
    <row r="1979" ht="11.25">
      <c r="C1979" s="110"/>
    </row>
    <row r="1980" ht="11.25">
      <c r="C1980" s="110"/>
    </row>
    <row r="1981" ht="11.25">
      <c r="C1981" s="110"/>
    </row>
    <row r="1982" ht="11.25">
      <c r="C1982" s="110"/>
    </row>
    <row r="1983" ht="11.25">
      <c r="C1983" s="110"/>
    </row>
    <row r="1984" ht="11.25">
      <c r="C1984" s="110"/>
    </row>
    <row r="1985" ht="11.25">
      <c r="C1985" s="110"/>
    </row>
    <row r="1986" ht="11.25">
      <c r="C1986" s="110"/>
    </row>
    <row r="1987" ht="11.25">
      <c r="C1987" s="110"/>
    </row>
    <row r="1988" ht="11.25">
      <c r="C1988" s="110"/>
    </row>
    <row r="1989" ht="11.25">
      <c r="C1989" s="110"/>
    </row>
    <row r="1990" ht="11.25">
      <c r="C1990" s="110"/>
    </row>
    <row r="1991" ht="11.25">
      <c r="C1991" s="110"/>
    </row>
    <row r="1992" ht="11.25">
      <c r="C1992" s="110"/>
    </row>
    <row r="1993" ht="11.25">
      <c r="C1993" s="110"/>
    </row>
    <row r="1994" ht="11.25">
      <c r="C1994" s="110"/>
    </row>
    <row r="1995" ht="11.25">
      <c r="C1995" s="110"/>
    </row>
    <row r="1996" ht="11.25">
      <c r="C1996" s="110"/>
    </row>
    <row r="1997" ht="11.25">
      <c r="C1997" s="110"/>
    </row>
    <row r="1998" ht="11.25">
      <c r="C1998" s="110"/>
    </row>
    <row r="1999" ht="11.25">
      <c r="C1999" s="110"/>
    </row>
    <row r="2000" ht="11.25">
      <c r="C2000" s="110"/>
    </row>
    <row r="2001" ht="11.25">
      <c r="C2001" s="110"/>
    </row>
    <row r="2002" ht="11.25">
      <c r="C2002" s="110"/>
    </row>
    <row r="2003" ht="11.25">
      <c r="C2003" s="110"/>
    </row>
    <row r="2004" ht="11.25">
      <c r="C2004" s="110"/>
    </row>
    <row r="2005" ht="11.25">
      <c r="C2005" s="110"/>
    </row>
    <row r="2006" ht="11.25">
      <c r="C2006" s="110"/>
    </row>
    <row r="2007" ht="11.25">
      <c r="C2007" s="110"/>
    </row>
    <row r="2008" ht="11.25">
      <c r="C2008" s="110"/>
    </row>
    <row r="2009" ht="11.25">
      <c r="C2009" s="110"/>
    </row>
    <row r="2010" ht="11.25">
      <c r="C2010" s="110"/>
    </row>
    <row r="2011" ht="11.25">
      <c r="C2011" s="110"/>
    </row>
    <row r="2012" ht="11.25">
      <c r="C2012" s="110"/>
    </row>
    <row r="2013" ht="11.25">
      <c r="C2013" s="110"/>
    </row>
    <row r="2014" ht="11.25">
      <c r="C2014" s="110"/>
    </row>
    <row r="2015" ht="11.25">
      <c r="C2015" s="110"/>
    </row>
    <row r="2016" ht="11.25">
      <c r="C2016" s="110"/>
    </row>
    <row r="2017" ht="11.25">
      <c r="C2017" s="110"/>
    </row>
    <row r="2018" ht="11.25">
      <c r="C2018" s="110"/>
    </row>
    <row r="2019" ht="11.25">
      <c r="C2019" s="110"/>
    </row>
    <row r="2020" ht="11.25">
      <c r="C2020" s="110"/>
    </row>
    <row r="2021" ht="11.25">
      <c r="C2021" s="110"/>
    </row>
    <row r="2022" ht="11.25">
      <c r="C2022" s="110"/>
    </row>
    <row r="2023" ht="11.25">
      <c r="C2023" s="110"/>
    </row>
    <row r="2024" ht="11.25">
      <c r="C2024" s="110"/>
    </row>
    <row r="2025" ht="11.25">
      <c r="C2025" s="110"/>
    </row>
    <row r="2026" ht="11.25">
      <c r="C2026" s="110"/>
    </row>
    <row r="2027" ht="11.25">
      <c r="C2027" s="110"/>
    </row>
    <row r="2028" ht="11.25">
      <c r="C2028" s="110"/>
    </row>
    <row r="2029" ht="11.25">
      <c r="C2029" s="110"/>
    </row>
    <row r="2030" ht="11.25">
      <c r="C2030" s="110"/>
    </row>
    <row r="2031" ht="11.25">
      <c r="C2031" s="110"/>
    </row>
    <row r="2032" ht="11.25">
      <c r="C2032" s="110"/>
    </row>
    <row r="2033" ht="11.25">
      <c r="C2033" s="110"/>
    </row>
    <row r="2034" ht="11.25">
      <c r="C2034" s="110"/>
    </row>
    <row r="2035" ht="11.25">
      <c r="C2035" s="110"/>
    </row>
    <row r="2036" ht="11.25">
      <c r="C2036" s="110"/>
    </row>
    <row r="2037" ht="11.25">
      <c r="C2037" s="110"/>
    </row>
    <row r="2038" ht="11.25">
      <c r="C2038" s="110"/>
    </row>
    <row r="2039" ht="11.25">
      <c r="C2039" s="110"/>
    </row>
    <row r="2040" ht="11.25">
      <c r="C2040" s="110"/>
    </row>
    <row r="2041" ht="11.25">
      <c r="C2041" s="110"/>
    </row>
    <row r="2042" ht="11.25">
      <c r="C2042" s="110"/>
    </row>
    <row r="2043" ht="11.25">
      <c r="C2043" s="110"/>
    </row>
    <row r="2044" ht="11.25">
      <c r="C2044" s="110"/>
    </row>
    <row r="2045" ht="11.25">
      <c r="C2045" s="110"/>
    </row>
    <row r="2046" ht="11.25">
      <c r="C2046" s="110"/>
    </row>
    <row r="2047" ht="11.25">
      <c r="C2047" s="110"/>
    </row>
    <row r="2048" ht="11.25">
      <c r="C2048" s="110"/>
    </row>
    <row r="2049" ht="11.25">
      <c r="C2049" s="110"/>
    </row>
    <row r="2050" ht="11.25">
      <c r="C2050" s="110"/>
    </row>
    <row r="2051" ht="11.25">
      <c r="C2051" s="110"/>
    </row>
    <row r="2052" ht="11.25">
      <c r="C2052" s="110"/>
    </row>
    <row r="2053" ht="11.25">
      <c r="C2053" s="110"/>
    </row>
    <row r="2054" ht="11.25">
      <c r="C2054" s="110"/>
    </row>
    <row r="2055" ht="11.25">
      <c r="C2055" s="110"/>
    </row>
    <row r="2056" ht="11.25">
      <c r="C2056" s="110"/>
    </row>
    <row r="2057" ht="11.25">
      <c r="C2057" s="110"/>
    </row>
    <row r="2058" ht="11.25">
      <c r="C2058" s="110"/>
    </row>
    <row r="2059" ht="11.25">
      <c r="C2059" s="110"/>
    </row>
    <row r="2060" ht="11.25">
      <c r="C2060" s="110"/>
    </row>
    <row r="2061" ht="11.25">
      <c r="C2061" s="110"/>
    </row>
    <row r="2062" ht="11.25">
      <c r="C2062" s="110"/>
    </row>
    <row r="2063" ht="11.25">
      <c r="C2063" s="110"/>
    </row>
    <row r="2064" ht="11.25">
      <c r="C2064" s="110"/>
    </row>
    <row r="2065" ht="11.25">
      <c r="C2065" s="110"/>
    </row>
    <row r="2066" ht="11.25">
      <c r="C2066" s="110"/>
    </row>
    <row r="2067" ht="11.25">
      <c r="C2067" s="110"/>
    </row>
    <row r="2068" ht="11.25">
      <c r="C2068" s="110"/>
    </row>
    <row r="2069" ht="11.25">
      <c r="C2069" s="110"/>
    </row>
    <row r="2070" ht="11.25">
      <c r="C2070" s="110"/>
    </row>
    <row r="2071" ht="11.25">
      <c r="C2071" s="110"/>
    </row>
    <row r="2072" ht="11.25">
      <c r="C2072" s="110"/>
    </row>
    <row r="2073" ht="11.25">
      <c r="C2073" s="110"/>
    </row>
    <row r="2074" ht="11.25">
      <c r="C2074" s="110"/>
    </row>
    <row r="2075" ht="11.25">
      <c r="C2075" s="110"/>
    </row>
    <row r="2076" ht="11.25">
      <c r="C2076" s="110"/>
    </row>
    <row r="2077" ht="11.25">
      <c r="C2077" s="110"/>
    </row>
    <row r="2078" ht="11.25">
      <c r="C2078" s="110"/>
    </row>
    <row r="2079" ht="11.25">
      <c r="C2079" s="110"/>
    </row>
    <row r="2080" ht="11.25">
      <c r="C2080" s="110"/>
    </row>
    <row r="2081" ht="11.25">
      <c r="C2081" s="110"/>
    </row>
    <row r="2082" ht="11.25">
      <c r="C2082" s="110"/>
    </row>
    <row r="2083" ht="11.25">
      <c r="C2083" s="110"/>
    </row>
    <row r="2084" ht="11.25">
      <c r="C2084" s="110"/>
    </row>
    <row r="2085" ht="11.25">
      <c r="C2085" s="110"/>
    </row>
    <row r="2086" ht="11.25">
      <c r="C2086" s="110"/>
    </row>
    <row r="2087" ht="11.25">
      <c r="C2087" s="110"/>
    </row>
    <row r="2088" ht="11.25">
      <c r="C2088" s="110"/>
    </row>
    <row r="2089" ht="11.25">
      <c r="C2089" s="110"/>
    </row>
    <row r="2090" ht="11.25">
      <c r="C2090" s="110"/>
    </row>
    <row r="2091" ht="11.25">
      <c r="C2091" s="110"/>
    </row>
    <row r="2092" ht="11.25">
      <c r="C2092" s="110"/>
    </row>
    <row r="2093" ht="11.25">
      <c r="C2093" s="110"/>
    </row>
    <row r="2094" ht="11.25">
      <c r="C2094" s="110"/>
    </row>
    <row r="2095" ht="11.25">
      <c r="C2095" s="110"/>
    </row>
    <row r="2096" ht="11.25">
      <c r="C2096" s="110"/>
    </row>
    <row r="2097" ht="11.25">
      <c r="C2097" s="110"/>
    </row>
    <row r="2098" ht="11.25">
      <c r="C2098" s="110"/>
    </row>
    <row r="2099" ht="11.25">
      <c r="C2099" s="110"/>
    </row>
    <row r="2100" ht="11.25">
      <c r="C2100" s="110"/>
    </row>
    <row r="2101" ht="11.25">
      <c r="C2101" s="110"/>
    </row>
    <row r="2102" ht="11.25">
      <c r="C2102" s="110"/>
    </row>
    <row r="2103" ht="11.25">
      <c r="C2103" s="110"/>
    </row>
    <row r="2104" ht="11.25">
      <c r="C2104" s="110"/>
    </row>
    <row r="2105" ht="11.25">
      <c r="C2105" s="110"/>
    </row>
    <row r="2106" ht="11.25">
      <c r="C2106" s="110"/>
    </row>
    <row r="2107" ht="11.25">
      <c r="C2107" s="110"/>
    </row>
    <row r="2108" ht="11.25">
      <c r="C2108" s="110"/>
    </row>
    <row r="2109" ht="11.25">
      <c r="C2109" s="110"/>
    </row>
    <row r="2110" ht="11.25">
      <c r="C2110" s="110"/>
    </row>
    <row r="2111" ht="11.25">
      <c r="C2111" s="110"/>
    </row>
    <row r="2112" ht="11.25">
      <c r="C2112" s="110"/>
    </row>
    <row r="2113" ht="11.25">
      <c r="C2113" s="110"/>
    </row>
    <row r="2114" ht="11.25">
      <c r="C2114" s="110"/>
    </row>
    <row r="2115" ht="11.25">
      <c r="C2115" s="110"/>
    </row>
    <row r="2116" ht="11.25">
      <c r="C2116" s="110"/>
    </row>
    <row r="2117" ht="11.25">
      <c r="C2117" s="110"/>
    </row>
    <row r="2118" ht="11.25">
      <c r="C2118" s="110"/>
    </row>
    <row r="2119" ht="11.25">
      <c r="C2119" s="110"/>
    </row>
    <row r="2120" ht="11.25">
      <c r="C2120" s="110"/>
    </row>
    <row r="2121" ht="11.25">
      <c r="C2121" s="110"/>
    </row>
    <row r="2122" ht="11.25">
      <c r="C2122" s="110"/>
    </row>
    <row r="2123" ht="11.25">
      <c r="C2123" s="110"/>
    </row>
    <row r="2124" ht="11.25">
      <c r="C2124" s="110"/>
    </row>
    <row r="2125" ht="11.25">
      <c r="C2125" s="110"/>
    </row>
    <row r="2126" ht="11.25">
      <c r="C2126" s="110"/>
    </row>
    <row r="2127" ht="11.25">
      <c r="C2127" s="110"/>
    </row>
    <row r="2128" ht="11.25">
      <c r="C2128" s="110"/>
    </row>
    <row r="2129" ht="11.25">
      <c r="C2129" s="110"/>
    </row>
    <row r="2130" ht="11.25">
      <c r="C2130" s="110"/>
    </row>
    <row r="2131" ht="11.25">
      <c r="C2131" s="110"/>
    </row>
    <row r="2132" ht="11.25">
      <c r="C2132" s="110"/>
    </row>
    <row r="2133" ht="11.25">
      <c r="C2133" s="110"/>
    </row>
    <row r="2134" ht="11.25">
      <c r="C2134" s="110"/>
    </row>
    <row r="2135" ht="11.25">
      <c r="C2135" s="110"/>
    </row>
    <row r="2136" ht="11.25">
      <c r="C2136" s="110"/>
    </row>
    <row r="2137" ht="11.25">
      <c r="C2137" s="110"/>
    </row>
    <row r="2138" ht="11.25">
      <c r="C2138" s="110"/>
    </row>
    <row r="2139" ht="11.25">
      <c r="C2139" s="110"/>
    </row>
    <row r="2140" ht="11.25">
      <c r="C2140" s="110"/>
    </row>
    <row r="2141" ht="11.25">
      <c r="C2141" s="110"/>
    </row>
    <row r="2142" ht="11.25">
      <c r="C2142" s="110"/>
    </row>
    <row r="2143" ht="11.25">
      <c r="C2143" s="110"/>
    </row>
    <row r="2144" ht="11.25">
      <c r="C2144" s="110"/>
    </row>
    <row r="2145" ht="11.25">
      <c r="C2145" s="110"/>
    </row>
    <row r="2146" ht="11.25">
      <c r="C2146" s="110"/>
    </row>
    <row r="2147" ht="11.25">
      <c r="C2147" s="110"/>
    </row>
    <row r="2148" ht="11.25">
      <c r="C2148" s="110"/>
    </row>
    <row r="2149" ht="11.25">
      <c r="C2149" s="110"/>
    </row>
    <row r="2150" ht="11.25">
      <c r="C2150" s="110"/>
    </row>
    <row r="2151" ht="11.25">
      <c r="C2151" s="110"/>
    </row>
    <row r="2152" ht="11.25">
      <c r="C2152" s="110"/>
    </row>
    <row r="2153" ht="11.25">
      <c r="C2153" s="110"/>
    </row>
    <row r="2154" ht="11.25">
      <c r="C2154" s="110"/>
    </row>
    <row r="2155" ht="11.25">
      <c r="C2155" s="110"/>
    </row>
    <row r="2156" ht="11.25">
      <c r="C2156" s="110"/>
    </row>
    <row r="2157" ht="11.25">
      <c r="C2157" s="110"/>
    </row>
    <row r="2158" ht="11.25">
      <c r="C2158" s="110"/>
    </row>
    <row r="2159" ht="11.25">
      <c r="C2159" s="110"/>
    </row>
    <row r="2160" ht="11.25">
      <c r="C2160" s="110"/>
    </row>
    <row r="2161" ht="11.25">
      <c r="C2161" s="110"/>
    </row>
    <row r="2162" ht="11.25">
      <c r="C2162" s="110"/>
    </row>
    <row r="2163" ht="11.25">
      <c r="C2163" s="110"/>
    </row>
    <row r="2164" ht="11.25">
      <c r="C2164" s="110"/>
    </row>
    <row r="2165" ht="11.25">
      <c r="C2165" s="110"/>
    </row>
    <row r="2166" ht="11.25">
      <c r="C2166" s="110"/>
    </row>
    <row r="2167" ht="11.25">
      <c r="C2167" s="110"/>
    </row>
    <row r="2168" ht="11.25">
      <c r="C2168" s="110"/>
    </row>
    <row r="2169" ht="11.25">
      <c r="C2169" s="110"/>
    </row>
    <row r="2170" ht="11.25">
      <c r="C2170" s="110"/>
    </row>
    <row r="2171" ht="11.25">
      <c r="C2171" s="110"/>
    </row>
    <row r="2172" ht="11.25">
      <c r="C2172" s="110"/>
    </row>
    <row r="2173" ht="11.25">
      <c r="C2173" s="110"/>
    </row>
    <row r="2174" ht="11.25">
      <c r="C2174" s="110"/>
    </row>
    <row r="2175" ht="11.25">
      <c r="C2175" s="110"/>
    </row>
    <row r="2176" ht="11.25">
      <c r="C2176" s="110"/>
    </row>
    <row r="2177" ht="11.25">
      <c r="C2177" s="110"/>
    </row>
    <row r="2178" ht="11.25">
      <c r="C2178" s="110"/>
    </row>
    <row r="2179" ht="11.25">
      <c r="C2179" s="110"/>
    </row>
    <row r="2180" ht="11.25">
      <c r="C2180" s="110"/>
    </row>
    <row r="2181" ht="11.25">
      <c r="C2181" s="110"/>
    </row>
    <row r="2182" ht="11.25">
      <c r="C2182" s="110"/>
    </row>
    <row r="2183" ht="11.25">
      <c r="C2183" s="110"/>
    </row>
    <row r="2184" ht="11.25">
      <c r="C2184" s="110"/>
    </row>
    <row r="2185" ht="11.25">
      <c r="C2185" s="110"/>
    </row>
    <row r="2186" ht="11.25">
      <c r="C2186" s="110"/>
    </row>
    <row r="2187" ht="11.25">
      <c r="C2187" s="110"/>
    </row>
    <row r="2188" ht="11.25">
      <c r="C2188" s="110"/>
    </row>
    <row r="2189" ht="11.25">
      <c r="C2189" s="110"/>
    </row>
    <row r="2190" ht="11.25">
      <c r="C2190" s="110"/>
    </row>
    <row r="2191" ht="11.25">
      <c r="C2191" s="110"/>
    </row>
    <row r="2192" ht="11.25">
      <c r="C2192" s="110"/>
    </row>
    <row r="2193" ht="11.25">
      <c r="C2193" s="110"/>
    </row>
    <row r="2194" ht="11.25">
      <c r="C2194" s="110"/>
    </row>
    <row r="2195" ht="11.25">
      <c r="C2195" s="110"/>
    </row>
    <row r="2196" ht="11.25">
      <c r="C2196" s="110"/>
    </row>
    <row r="2197" ht="11.25">
      <c r="C2197" s="110"/>
    </row>
    <row r="2198" ht="11.25">
      <c r="C2198" s="110"/>
    </row>
    <row r="2199" ht="11.25">
      <c r="C2199" s="110"/>
    </row>
    <row r="2200" ht="11.25">
      <c r="C2200" s="110"/>
    </row>
    <row r="2201" ht="11.25">
      <c r="C2201" s="110"/>
    </row>
    <row r="2202" ht="11.25">
      <c r="C2202" s="110"/>
    </row>
    <row r="2203" ht="11.25">
      <c r="C2203" s="110"/>
    </row>
    <row r="2204" ht="11.25">
      <c r="C2204" s="110"/>
    </row>
    <row r="2205" ht="11.25">
      <c r="C2205" s="110"/>
    </row>
    <row r="2206" ht="11.25">
      <c r="C2206" s="110"/>
    </row>
    <row r="2207" ht="11.25">
      <c r="C2207" s="110"/>
    </row>
    <row r="2208" ht="11.25">
      <c r="C2208" s="110"/>
    </row>
    <row r="2209" ht="11.25">
      <c r="C2209" s="110"/>
    </row>
    <row r="2210" ht="11.25">
      <c r="C2210" s="110"/>
    </row>
    <row r="2211" ht="11.25">
      <c r="C2211" s="110"/>
    </row>
    <row r="2212" ht="11.25">
      <c r="C2212" s="110"/>
    </row>
    <row r="2213" ht="11.25">
      <c r="C2213" s="110"/>
    </row>
    <row r="2214" ht="11.25">
      <c r="C2214" s="110"/>
    </row>
    <row r="2215" ht="11.25">
      <c r="C2215" s="110"/>
    </row>
    <row r="2216" ht="11.25">
      <c r="C2216" s="110"/>
    </row>
    <row r="2217" ht="11.25">
      <c r="C2217" s="110"/>
    </row>
    <row r="2218" ht="11.25">
      <c r="C2218" s="110"/>
    </row>
    <row r="2219" ht="11.25">
      <c r="C2219" s="110"/>
    </row>
    <row r="2220" ht="11.25">
      <c r="C2220" s="110"/>
    </row>
    <row r="2221" ht="11.25">
      <c r="C2221" s="110"/>
    </row>
    <row r="2222" ht="11.25">
      <c r="C2222" s="110"/>
    </row>
    <row r="2223" ht="11.25">
      <c r="C2223" s="110"/>
    </row>
    <row r="2224" ht="11.25">
      <c r="C2224" s="110"/>
    </row>
    <row r="2225" ht="11.25">
      <c r="C2225" s="110"/>
    </row>
    <row r="2226" ht="11.25">
      <c r="C2226" s="110"/>
    </row>
    <row r="2227" ht="11.25">
      <c r="C2227" s="110"/>
    </row>
    <row r="2228" ht="11.25">
      <c r="C2228" s="110"/>
    </row>
    <row r="2229" ht="11.25">
      <c r="C2229" s="110"/>
    </row>
    <row r="2230" ht="11.25">
      <c r="C2230" s="110"/>
    </row>
    <row r="2231" ht="11.25">
      <c r="C2231" s="110"/>
    </row>
    <row r="2232" ht="11.25">
      <c r="C2232" s="110"/>
    </row>
    <row r="2233" ht="11.25">
      <c r="C2233" s="110"/>
    </row>
    <row r="2234" ht="11.25">
      <c r="C2234" s="110"/>
    </row>
    <row r="2235" ht="11.25">
      <c r="C2235" s="110"/>
    </row>
    <row r="2236" ht="11.25">
      <c r="C2236" s="110"/>
    </row>
    <row r="2237" ht="11.25">
      <c r="C2237" s="110"/>
    </row>
    <row r="2238" ht="11.25">
      <c r="C2238" s="110"/>
    </row>
    <row r="2239" ht="11.25">
      <c r="C2239" s="110"/>
    </row>
    <row r="2240" ht="11.25">
      <c r="C2240" s="110"/>
    </row>
    <row r="2241" ht="11.25">
      <c r="C2241" s="110"/>
    </row>
    <row r="2242" ht="11.25">
      <c r="C2242" s="110"/>
    </row>
    <row r="2243" ht="11.25">
      <c r="C2243" s="110"/>
    </row>
    <row r="2244" ht="11.25">
      <c r="C2244" s="110"/>
    </row>
    <row r="2245" ht="11.25">
      <c r="C2245" s="110"/>
    </row>
    <row r="2246" ht="11.25">
      <c r="C2246" s="110"/>
    </row>
    <row r="2247" ht="11.25">
      <c r="C2247" s="110"/>
    </row>
    <row r="2248" ht="11.25">
      <c r="C2248" s="110"/>
    </row>
    <row r="2249" ht="11.25">
      <c r="C2249" s="110"/>
    </row>
    <row r="2250" ht="11.25">
      <c r="C2250" s="110"/>
    </row>
    <row r="2251" ht="11.25">
      <c r="C2251" s="110"/>
    </row>
    <row r="2252" ht="11.25">
      <c r="C2252" s="110"/>
    </row>
    <row r="2253" ht="11.25">
      <c r="C2253" s="110"/>
    </row>
    <row r="2254" ht="11.25">
      <c r="C2254" s="110"/>
    </row>
    <row r="2255" ht="11.25">
      <c r="C2255" s="110"/>
    </row>
    <row r="2256" ht="11.25">
      <c r="C2256" s="110"/>
    </row>
    <row r="2257" ht="11.25">
      <c r="C2257" s="110"/>
    </row>
    <row r="2258" ht="11.25">
      <c r="C2258" s="110"/>
    </row>
    <row r="2259" ht="11.25">
      <c r="C2259" s="110"/>
    </row>
    <row r="2260" ht="11.25">
      <c r="C2260" s="110"/>
    </row>
    <row r="2261" ht="11.25">
      <c r="C2261" s="110"/>
    </row>
    <row r="2262" ht="11.25">
      <c r="C2262" s="110"/>
    </row>
    <row r="2263" ht="11.25">
      <c r="C2263" s="110"/>
    </row>
    <row r="2264" ht="11.25">
      <c r="C2264" s="110"/>
    </row>
    <row r="2265" ht="11.25">
      <c r="C2265" s="110"/>
    </row>
    <row r="2266" ht="11.25">
      <c r="C2266" s="110"/>
    </row>
    <row r="2267" ht="11.25">
      <c r="C2267" s="110"/>
    </row>
    <row r="2268" ht="11.25">
      <c r="C2268" s="110"/>
    </row>
    <row r="2269" ht="11.25">
      <c r="C2269" s="110"/>
    </row>
    <row r="2270" ht="11.25">
      <c r="C2270" s="110"/>
    </row>
    <row r="2271" ht="11.25">
      <c r="C2271" s="110"/>
    </row>
    <row r="2272" ht="11.25">
      <c r="C2272" s="110"/>
    </row>
    <row r="2273" ht="11.25">
      <c r="C2273" s="110"/>
    </row>
    <row r="2274" ht="11.25">
      <c r="C2274" s="110"/>
    </row>
    <row r="2275" ht="11.25">
      <c r="C2275" s="110"/>
    </row>
    <row r="2276" ht="11.25">
      <c r="C2276" s="110"/>
    </row>
    <row r="2277" ht="11.25">
      <c r="C2277" s="110"/>
    </row>
    <row r="2278" ht="11.25">
      <c r="C2278" s="110"/>
    </row>
    <row r="2279" ht="11.25">
      <c r="C2279" s="110"/>
    </row>
    <row r="2280" ht="11.25">
      <c r="C2280" s="110"/>
    </row>
    <row r="2281" ht="11.25">
      <c r="C2281" s="110"/>
    </row>
    <row r="2282" ht="11.25">
      <c r="C2282" s="110"/>
    </row>
    <row r="2283" ht="11.25">
      <c r="C2283" s="110"/>
    </row>
    <row r="2284" ht="11.25">
      <c r="C2284" s="110"/>
    </row>
    <row r="2285" ht="11.25">
      <c r="C2285" s="110"/>
    </row>
    <row r="2286" ht="11.25">
      <c r="C2286" s="110"/>
    </row>
    <row r="2287" ht="11.25">
      <c r="C2287" s="110"/>
    </row>
    <row r="2288" ht="11.25">
      <c r="C2288" s="110"/>
    </row>
    <row r="2289" ht="11.25">
      <c r="C2289" s="110"/>
    </row>
    <row r="2290" ht="11.25">
      <c r="C2290" s="110"/>
    </row>
    <row r="2291" ht="11.25">
      <c r="C2291" s="110"/>
    </row>
    <row r="2292" ht="11.25">
      <c r="C2292" s="110"/>
    </row>
    <row r="2293" ht="11.25">
      <c r="C2293" s="110"/>
    </row>
    <row r="2294" ht="11.25">
      <c r="C2294" s="110"/>
    </row>
    <row r="2295" ht="11.25">
      <c r="C2295" s="110"/>
    </row>
    <row r="2296" ht="11.25">
      <c r="C2296" s="110"/>
    </row>
    <row r="2297" ht="11.25">
      <c r="C2297" s="110"/>
    </row>
    <row r="2298" ht="11.25">
      <c r="C2298" s="110"/>
    </row>
    <row r="2299" ht="11.25">
      <c r="C2299" s="110"/>
    </row>
    <row r="2300" ht="11.25">
      <c r="C2300" s="110"/>
    </row>
    <row r="2301" ht="11.25">
      <c r="C2301" s="110"/>
    </row>
    <row r="2302" ht="11.25">
      <c r="C2302" s="110"/>
    </row>
    <row r="2303" ht="11.25">
      <c r="C2303" s="110"/>
    </row>
    <row r="2304" ht="11.25">
      <c r="C2304" s="110"/>
    </row>
    <row r="2305" ht="11.25">
      <c r="C2305" s="110"/>
    </row>
    <row r="2306" ht="11.25">
      <c r="C2306" s="110"/>
    </row>
    <row r="2307" ht="11.25">
      <c r="C2307" s="110"/>
    </row>
    <row r="2308" ht="11.25">
      <c r="C2308" s="110"/>
    </row>
    <row r="2309" ht="11.25">
      <c r="C2309" s="110"/>
    </row>
    <row r="2310" ht="11.25">
      <c r="C2310" s="110"/>
    </row>
    <row r="2311" ht="11.25">
      <c r="C2311" s="110"/>
    </row>
    <row r="2312" ht="11.25">
      <c r="C2312" s="110"/>
    </row>
    <row r="2313" ht="11.25">
      <c r="C2313" s="110"/>
    </row>
    <row r="2314" ht="11.25">
      <c r="C2314" s="110"/>
    </row>
    <row r="2315" ht="11.25">
      <c r="C2315" s="110"/>
    </row>
    <row r="2316" ht="11.25">
      <c r="C2316" s="110"/>
    </row>
    <row r="2317" ht="11.25">
      <c r="C2317" s="110"/>
    </row>
    <row r="2318" ht="11.25">
      <c r="C2318" s="110"/>
    </row>
    <row r="2319" ht="11.25">
      <c r="C2319" s="110"/>
    </row>
    <row r="2320" ht="11.25">
      <c r="C2320" s="110"/>
    </row>
    <row r="2321" ht="11.25">
      <c r="C2321" s="110"/>
    </row>
    <row r="2322" ht="11.25">
      <c r="C2322" s="110"/>
    </row>
    <row r="2323" ht="11.25">
      <c r="C2323" s="110"/>
    </row>
    <row r="2324" ht="11.25">
      <c r="C2324" s="110"/>
    </row>
    <row r="2325" ht="11.25">
      <c r="C2325" s="110"/>
    </row>
    <row r="2326" ht="11.25">
      <c r="C2326" s="110"/>
    </row>
    <row r="2327" ht="11.25">
      <c r="C2327" s="110"/>
    </row>
    <row r="2328" ht="11.25">
      <c r="C2328" s="110"/>
    </row>
    <row r="2329" ht="11.25">
      <c r="C2329" s="110"/>
    </row>
    <row r="2330" ht="11.25">
      <c r="C2330" s="110"/>
    </row>
    <row r="2331" ht="11.25">
      <c r="C2331" s="110"/>
    </row>
    <row r="2332" ht="11.25">
      <c r="C2332" s="110"/>
    </row>
    <row r="2333" ht="11.25">
      <c r="C2333" s="110"/>
    </row>
    <row r="2334" ht="11.25">
      <c r="C2334" s="110"/>
    </row>
    <row r="2335" ht="11.25">
      <c r="C2335" s="110"/>
    </row>
    <row r="2336" ht="11.25">
      <c r="C2336" s="110"/>
    </row>
    <row r="2337" ht="11.25">
      <c r="C2337" s="110"/>
    </row>
    <row r="2338" ht="11.25">
      <c r="C2338" s="110"/>
    </row>
    <row r="2339" ht="11.25">
      <c r="C2339" s="110"/>
    </row>
    <row r="2340" ht="11.25">
      <c r="C2340" s="110"/>
    </row>
    <row r="2341" ht="11.25">
      <c r="C2341" s="110"/>
    </row>
    <row r="2342" ht="11.25">
      <c r="C2342" s="110"/>
    </row>
    <row r="2343" ht="11.25">
      <c r="C2343" s="110"/>
    </row>
    <row r="2344" ht="11.25">
      <c r="C2344" s="110"/>
    </row>
    <row r="2345" ht="11.25">
      <c r="C2345" s="110"/>
    </row>
    <row r="2346" ht="11.25">
      <c r="C2346" s="110"/>
    </row>
    <row r="2347" ht="11.25">
      <c r="C2347" s="110"/>
    </row>
    <row r="2348" ht="11.25">
      <c r="C2348" s="110"/>
    </row>
    <row r="2349" ht="11.25">
      <c r="C2349" s="110"/>
    </row>
    <row r="2350" ht="11.25">
      <c r="C2350" s="110"/>
    </row>
    <row r="2351" ht="11.25">
      <c r="C2351" s="110"/>
    </row>
    <row r="2352" ht="11.25">
      <c r="C2352" s="110"/>
    </row>
    <row r="2353" ht="11.25">
      <c r="C2353" s="110"/>
    </row>
    <row r="2354" ht="11.25">
      <c r="C2354" s="110"/>
    </row>
    <row r="2355" ht="11.25">
      <c r="C2355" s="110"/>
    </row>
    <row r="2356" ht="11.25">
      <c r="C2356" s="110"/>
    </row>
    <row r="2357" ht="11.25">
      <c r="C2357" s="110"/>
    </row>
    <row r="2358" ht="11.25">
      <c r="C2358" s="110"/>
    </row>
    <row r="2359" ht="11.25">
      <c r="C2359" s="110"/>
    </row>
    <row r="2360" ht="11.25">
      <c r="C2360" s="110"/>
    </row>
    <row r="2361" ht="11.25">
      <c r="C2361" s="110"/>
    </row>
    <row r="2362" ht="11.25">
      <c r="C2362" s="110"/>
    </row>
    <row r="2363" ht="11.25">
      <c r="C2363" s="110"/>
    </row>
    <row r="2364" ht="11.25">
      <c r="C2364" s="110"/>
    </row>
    <row r="2365" ht="11.25">
      <c r="C2365" s="110"/>
    </row>
    <row r="2366" ht="11.25">
      <c r="C2366" s="110"/>
    </row>
    <row r="2367" ht="11.25">
      <c r="C2367" s="110"/>
    </row>
    <row r="2368" ht="11.25">
      <c r="C2368" s="110"/>
    </row>
    <row r="2369" ht="11.25">
      <c r="C2369" s="110"/>
    </row>
    <row r="2370" ht="11.25">
      <c r="C2370" s="110"/>
    </row>
    <row r="2371" ht="11.25">
      <c r="C2371" s="110"/>
    </row>
    <row r="2372" ht="11.25">
      <c r="C2372" s="110"/>
    </row>
    <row r="2373" ht="11.25">
      <c r="C2373" s="110"/>
    </row>
    <row r="2374" ht="11.25">
      <c r="C2374" s="110"/>
    </row>
    <row r="2375" ht="11.25">
      <c r="C2375" s="110"/>
    </row>
    <row r="2376" ht="11.25">
      <c r="C2376" s="110"/>
    </row>
    <row r="2377" ht="11.25">
      <c r="C2377" s="110"/>
    </row>
    <row r="2378" ht="11.25">
      <c r="C2378" s="110"/>
    </row>
    <row r="2379" ht="11.25">
      <c r="C2379" s="110"/>
    </row>
    <row r="2380" ht="11.25">
      <c r="C2380" s="110"/>
    </row>
    <row r="2381" ht="11.25">
      <c r="C2381" s="110"/>
    </row>
    <row r="2382" ht="11.25">
      <c r="C2382" s="110"/>
    </row>
    <row r="2383" ht="11.25">
      <c r="C2383" s="110"/>
    </row>
    <row r="2384" ht="11.25">
      <c r="C2384" s="110"/>
    </row>
    <row r="2385" ht="11.25">
      <c r="C2385" s="110"/>
    </row>
    <row r="2386" ht="11.25">
      <c r="C2386" s="110"/>
    </row>
    <row r="2387" ht="11.25">
      <c r="C2387" s="110"/>
    </row>
    <row r="2388" ht="11.25">
      <c r="C2388" s="110"/>
    </row>
    <row r="2389" ht="11.25">
      <c r="C2389" s="110"/>
    </row>
    <row r="2390" ht="11.25">
      <c r="C2390" s="110"/>
    </row>
    <row r="2391" ht="11.25">
      <c r="C2391" s="110"/>
    </row>
    <row r="2392" ht="11.25">
      <c r="C2392" s="110"/>
    </row>
    <row r="2393" ht="11.25">
      <c r="C2393" s="110"/>
    </row>
    <row r="2394" ht="11.25">
      <c r="C2394" s="110"/>
    </row>
    <row r="2395" ht="11.25">
      <c r="C2395" s="110"/>
    </row>
    <row r="2396" ht="11.25">
      <c r="C2396" s="110"/>
    </row>
    <row r="2397" ht="11.25">
      <c r="C2397" s="110"/>
    </row>
    <row r="2398" ht="11.25">
      <c r="C2398" s="110"/>
    </row>
    <row r="2399" ht="11.25">
      <c r="C2399" s="110"/>
    </row>
    <row r="2400" ht="11.25">
      <c r="C2400" s="110"/>
    </row>
    <row r="2401" ht="11.25">
      <c r="C2401" s="110"/>
    </row>
    <row r="2402" ht="11.25">
      <c r="C2402" s="110"/>
    </row>
    <row r="2403" ht="11.25">
      <c r="C2403" s="110"/>
    </row>
    <row r="2404" ht="11.25">
      <c r="C2404" s="110"/>
    </row>
    <row r="2405" ht="11.25">
      <c r="C2405" s="110"/>
    </row>
    <row r="2406" ht="11.25">
      <c r="C2406" s="110"/>
    </row>
    <row r="2407" ht="11.25">
      <c r="C2407" s="110"/>
    </row>
    <row r="2408" ht="11.25">
      <c r="C2408" s="110"/>
    </row>
    <row r="2409" ht="11.25">
      <c r="C2409" s="110"/>
    </row>
    <row r="2410" ht="11.25">
      <c r="C2410" s="110"/>
    </row>
    <row r="2411" ht="11.25">
      <c r="C2411" s="110"/>
    </row>
    <row r="2412" ht="11.25">
      <c r="C2412" s="110"/>
    </row>
    <row r="2413" ht="11.25">
      <c r="C2413" s="110"/>
    </row>
    <row r="2414" ht="11.25">
      <c r="C2414" s="110"/>
    </row>
    <row r="2415" ht="11.25">
      <c r="C2415" s="110"/>
    </row>
    <row r="2416" ht="11.25">
      <c r="C2416" s="110"/>
    </row>
    <row r="2417" ht="11.25">
      <c r="C2417" s="110"/>
    </row>
    <row r="2418" ht="11.25">
      <c r="C2418" s="110"/>
    </row>
    <row r="2419" ht="11.25">
      <c r="C2419" s="110"/>
    </row>
    <row r="2420" ht="11.25">
      <c r="C2420" s="110"/>
    </row>
    <row r="2421" ht="11.25">
      <c r="C2421" s="110"/>
    </row>
    <row r="2422" ht="11.25">
      <c r="C2422" s="110"/>
    </row>
    <row r="2423" ht="11.25">
      <c r="C2423" s="110"/>
    </row>
    <row r="2424" ht="11.25">
      <c r="C2424" s="110"/>
    </row>
    <row r="2425" ht="11.25">
      <c r="C2425" s="110"/>
    </row>
    <row r="2426" ht="11.25">
      <c r="C2426" s="110"/>
    </row>
    <row r="2427" ht="11.25">
      <c r="C2427" s="110"/>
    </row>
    <row r="2428" ht="11.25">
      <c r="C2428" s="110"/>
    </row>
    <row r="2429" ht="11.25">
      <c r="C2429" s="110"/>
    </row>
    <row r="2430" ht="11.25">
      <c r="C2430" s="110"/>
    </row>
    <row r="2431" ht="11.25">
      <c r="C2431" s="110"/>
    </row>
    <row r="2432" ht="11.25">
      <c r="C2432" s="110"/>
    </row>
    <row r="2433" ht="11.25">
      <c r="C2433" s="110"/>
    </row>
    <row r="2434" ht="11.25">
      <c r="C2434" s="110"/>
    </row>
    <row r="2435" ht="11.25">
      <c r="C2435" s="110"/>
    </row>
    <row r="2436" ht="11.25">
      <c r="C2436" s="110"/>
    </row>
    <row r="2437" ht="11.25">
      <c r="C2437" s="110"/>
    </row>
    <row r="2438" ht="11.25">
      <c r="C2438" s="110"/>
    </row>
    <row r="2439" ht="11.25">
      <c r="C2439" s="110"/>
    </row>
    <row r="2440" ht="11.25">
      <c r="C2440" s="110"/>
    </row>
    <row r="2441" ht="11.25">
      <c r="C2441" s="110"/>
    </row>
    <row r="2442" ht="11.25">
      <c r="C2442" s="110"/>
    </row>
    <row r="2443" ht="11.25">
      <c r="C2443" s="110"/>
    </row>
    <row r="2444" ht="11.25">
      <c r="C2444" s="110"/>
    </row>
    <row r="2445" ht="11.25">
      <c r="C2445" s="110"/>
    </row>
    <row r="2446" ht="11.25">
      <c r="C2446" s="110"/>
    </row>
    <row r="2447" ht="11.25">
      <c r="C2447" s="110"/>
    </row>
    <row r="2448" ht="11.25">
      <c r="C2448" s="110"/>
    </row>
    <row r="2449" ht="11.25">
      <c r="C2449" s="110"/>
    </row>
    <row r="2450" ht="11.25">
      <c r="C2450" s="110"/>
    </row>
    <row r="2451" ht="11.25">
      <c r="C2451" s="110"/>
    </row>
    <row r="2452" ht="11.25">
      <c r="C2452" s="110"/>
    </row>
    <row r="2453" ht="11.25">
      <c r="C2453" s="110"/>
    </row>
    <row r="2454" ht="11.25">
      <c r="C2454" s="110"/>
    </row>
    <row r="2455" ht="11.25">
      <c r="C2455" s="110"/>
    </row>
    <row r="2456" ht="11.25">
      <c r="C2456" s="110"/>
    </row>
    <row r="2457" ht="11.25">
      <c r="C2457" s="110"/>
    </row>
    <row r="2458" ht="11.25">
      <c r="C2458" s="110"/>
    </row>
    <row r="2459" ht="11.25">
      <c r="C2459" s="110"/>
    </row>
    <row r="2460" ht="11.25">
      <c r="C2460" s="110"/>
    </row>
    <row r="2461" ht="11.25">
      <c r="C2461" s="110"/>
    </row>
    <row r="2462" ht="11.25">
      <c r="C2462" s="110"/>
    </row>
    <row r="2463" ht="11.25">
      <c r="C2463" s="110"/>
    </row>
    <row r="2464" ht="11.25">
      <c r="C2464" s="110"/>
    </row>
    <row r="2465" ht="11.25">
      <c r="C2465" s="110"/>
    </row>
    <row r="2466" ht="11.25">
      <c r="C2466" s="110"/>
    </row>
    <row r="2467" ht="11.25">
      <c r="C2467" s="110"/>
    </row>
    <row r="2468" ht="11.25">
      <c r="C2468" s="110"/>
    </row>
    <row r="2469" ht="11.25">
      <c r="C2469" s="110"/>
    </row>
    <row r="2470" ht="11.25">
      <c r="C2470" s="110"/>
    </row>
    <row r="2471" ht="11.25">
      <c r="C2471" s="110"/>
    </row>
    <row r="2472" ht="11.25">
      <c r="C2472" s="110"/>
    </row>
    <row r="2473" ht="11.25">
      <c r="C2473" s="110"/>
    </row>
    <row r="2474" ht="11.25">
      <c r="C2474" s="110"/>
    </row>
    <row r="2475" ht="11.25">
      <c r="C2475" s="110"/>
    </row>
    <row r="2476" ht="11.25">
      <c r="C2476" s="110"/>
    </row>
    <row r="2477" ht="11.25">
      <c r="C2477" s="110"/>
    </row>
    <row r="2478" ht="11.25">
      <c r="C2478" s="110"/>
    </row>
    <row r="2479" ht="11.25">
      <c r="C2479" s="110"/>
    </row>
    <row r="2480" ht="11.25">
      <c r="C2480" s="110"/>
    </row>
    <row r="2481" ht="11.25">
      <c r="C2481" s="110"/>
    </row>
    <row r="2482" ht="11.25">
      <c r="C2482" s="110"/>
    </row>
    <row r="2483" ht="11.25">
      <c r="C2483" s="110"/>
    </row>
    <row r="2484" ht="11.25">
      <c r="C2484" s="110"/>
    </row>
    <row r="2485" ht="11.25">
      <c r="C2485" s="110"/>
    </row>
    <row r="2486" ht="11.25">
      <c r="C2486" s="110"/>
    </row>
    <row r="2487" ht="11.25">
      <c r="C2487" s="110"/>
    </row>
    <row r="2488" ht="11.25">
      <c r="C2488" s="110"/>
    </row>
    <row r="2489" ht="11.25">
      <c r="C2489" s="110"/>
    </row>
    <row r="2490" ht="11.25">
      <c r="C2490" s="110"/>
    </row>
    <row r="2491" ht="11.25">
      <c r="C2491" s="110"/>
    </row>
    <row r="2492" ht="11.25">
      <c r="C2492" s="110"/>
    </row>
    <row r="2493" ht="11.25">
      <c r="C2493" s="110"/>
    </row>
    <row r="2494" ht="11.25">
      <c r="C2494" s="110"/>
    </row>
    <row r="2495" ht="11.25">
      <c r="C2495" s="110"/>
    </row>
    <row r="2496" ht="11.25">
      <c r="C2496" s="110"/>
    </row>
    <row r="2497" ht="11.25">
      <c r="C2497" s="110"/>
    </row>
    <row r="2498" ht="11.25">
      <c r="C2498" s="110"/>
    </row>
    <row r="2499" ht="11.25">
      <c r="C2499" s="110"/>
    </row>
    <row r="2500" ht="11.25">
      <c r="C2500" s="110"/>
    </row>
    <row r="2501" ht="11.25">
      <c r="C2501" s="110"/>
    </row>
    <row r="2502" ht="11.25">
      <c r="C2502" s="110"/>
    </row>
    <row r="2503" ht="11.25">
      <c r="C2503" s="110"/>
    </row>
    <row r="2504" ht="11.25">
      <c r="C2504" s="110"/>
    </row>
    <row r="2505" ht="11.25">
      <c r="C2505" s="110"/>
    </row>
    <row r="2506" ht="11.25">
      <c r="C2506" s="110"/>
    </row>
    <row r="2507" ht="11.25">
      <c r="C2507" s="110"/>
    </row>
    <row r="2508" ht="11.25">
      <c r="C2508" s="110"/>
    </row>
    <row r="2509" ht="11.25">
      <c r="C2509" s="110"/>
    </row>
    <row r="2510" ht="11.25">
      <c r="C2510" s="110"/>
    </row>
    <row r="2511" ht="11.25">
      <c r="C2511" s="110"/>
    </row>
    <row r="2512" ht="11.25">
      <c r="C2512" s="110"/>
    </row>
    <row r="2513" ht="11.25">
      <c r="C2513" s="110"/>
    </row>
    <row r="2514" ht="11.25">
      <c r="C2514" s="110"/>
    </row>
    <row r="2515" ht="11.25">
      <c r="C2515" s="110"/>
    </row>
    <row r="2516" ht="11.25">
      <c r="C2516" s="110"/>
    </row>
    <row r="2517" ht="11.25">
      <c r="C2517" s="110"/>
    </row>
    <row r="2518" ht="11.25">
      <c r="C2518" s="110"/>
    </row>
    <row r="2519" ht="11.25">
      <c r="C2519" s="110"/>
    </row>
    <row r="2520" ht="11.25">
      <c r="C2520" s="110"/>
    </row>
    <row r="2521" ht="11.25">
      <c r="C2521" s="110"/>
    </row>
    <row r="2522" ht="11.25">
      <c r="C2522" s="110"/>
    </row>
    <row r="2523" ht="11.25">
      <c r="C2523" s="110"/>
    </row>
    <row r="2524" ht="11.25">
      <c r="C2524" s="110"/>
    </row>
    <row r="2525" ht="11.25">
      <c r="C2525" s="110"/>
    </row>
    <row r="2526" ht="11.25">
      <c r="C2526" s="110"/>
    </row>
    <row r="2527" ht="11.25">
      <c r="C2527" s="110"/>
    </row>
    <row r="2528" ht="11.25">
      <c r="C2528" s="110"/>
    </row>
    <row r="2529" ht="11.25">
      <c r="C2529" s="110"/>
    </row>
    <row r="2530" ht="11.25">
      <c r="C2530" s="110"/>
    </row>
    <row r="2531" ht="11.25">
      <c r="C2531" s="110"/>
    </row>
    <row r="2532" ht="11.25">
      <c r="C2532" s="110"/>
    </row>
    <row r="2533" ht="11.25">
      <c r="C2533" s="110"/>
    </row>
    <row r="2534" ht="11.25">
      <c r="C2534" s="110"/>
    </row>
    <row r="2535" ht="11.25">
      <c r="C2535" s="110"/>
    </row>
    <row r="2536" ht="11.25">
      <c r="C2536" s="110"/>
    </row>
    <row r="2537" ht="11.25">
      <c r="C2537" s="110"/>
    </row>
    <row r="2538" ht="11.25">
      <c r="C2538" s="110"/>
    </row>
    <row r="2539" ht="11.25">
      <c r="C2539" s="110"/>
    </row>
    <row r="2540" ht="11.25">
      <c r="C2540" s="110"/>
    </row>
    <row r="2541" ht="11.25">
      <c r="C2541" s="110"/>
    </row>
    <row r="2542" ht="11.25">
      <c r="C2542" s="110"/>
    </row>
    <row r="2543" ht="11.25">
      <c r="C2543" s="110"/>
    </row>
    <row r="2544" ht="11.25">
      <c r="C2544" s="110"/>
    </row>
    <row r="2545" ht="11.25">
      <c r="C2545" s="110"/>
    </row>
    <row r="2546" ht="11.25">
      <c r="C2546" s="110"/>
    </row>
    <row r="2547" ht="11.25">
      <c r="C2547" s="110"/>
    </row>
    <row r="2548" ht="11.25">
      <c r="C2548" s="110"/>
    </row>
    <row r="2549" ht="11.25">
      <c r="C2549" s="110"/>
    </row>
    <row r="2550" ht="11.25">
      <c r="C2550" s="110"/>
    </row>
    <row r="2551" ht="11.25">
      <c r="C2551" s="110"/>
    </row>
    <row r="2552" ht="11.25">
      <c r="C2552" s="110"/>
    </row>
    <row r="2553" ht="11.25">
      <c r="C2553" s="110"/>
    </row>
    <row r="2554" ht="11.25">
      <c r="C2554" s="110"/>
    </row>
    <row r="2555" ht="11.25">
      <c r="C2555" s="110"/>
    </row>
    <row r="2556" ht="11.25">
      <c r="C2556" s="110"/>
    </row>
    <row r="2557" ht="11.25">
      <c r="C2557" s="110"/>
    </row>
    <row r="2558" ht="11.25">
      <c r="C2558" s="110"/>
    </row>
  </sheetData>
  <sheetProtection password="8098" sheet="1" objects="1" scenarios="1"/>
  <mergeCells count="1">
    <mergeCell ref="C3:H3"/>
  </mergeCells>
  <dataValidations count="4">
    <dataValidation type="decimal" allowBlank="1" showInputMessage="1" showErrorMessage="1" errorTitle="Zadání" error="Jedná se o údaj v procentech !" sqref="G6:H105">
      <formula1>0</formula1>
      <formula2>100</formula2>
    </dataValidation>
    <dataValidation type="list" allowBlank="1" showInputMessage="1" showErrorMessage="1" promptTitle="Seznam povolených hodnot:" prompt="Ano - CP registrován na veř. trhu&#10;Ne  - CP není registrován na veř. trhu" errorTitle="Zadání" error="Povolené hodnoty jsou Ano a Ne" sqref="D6:D105">
      <formula1>"Ano,Ne"</formula1>
    </dataValidation>
    <dataValidation type="list" allowBlank="1" showInputMessage="1" showErrorMessage="1" promptTitle="Seznam povolených kódů:" prompt="AD  - domácí akcie&#10;PLD - domácí podílové listy&#10;DD  - domácí dluhopisy&#10;PP  - pokladniční poukázky&#10;HZL - hypoteční zástavní listy&#10;--------------------------------------------&#10;AZ  - zahraniční akcie&#10;PLZ - zahraniční podílové listy&#10;DZ  - zahraniční dliuhopisy" errorTitle="Zadání" error="Zadaná hodnota není v seznamu povolených kódů !" sqref="E7:E105">
      <formula1>"AD,PLD,DD,PP,HZL,AZ,PLZ,DZ"</formula1>
    </dataValidation>
    <dataValidation type="list" allowBlank="1" showInputMessage="1" showErrorMessage="1" promptTitle="Seznam povolených kódů:" prompt="AD  - domácí akcie&#10;PLD - domácí podílové listy&#10;DD  - domácí dluhopisy&#10;PP  - pokladniční poukázky&#10;HZL - hypoteční zástavní listy&#10;--------------------------------------------&#10;AZ  - zahraniční akcie&#10;PLZ - zahraniční podílové listy&#10;DZ  - zahraniční dluhopisy" errorTitle="Zadání" error="Zadaná hodnota není v seznamu povolených kódů !" sqref="E6">
      <formula1>"AD,PLD,DD,PP,HZL,AZ,PLZ,DZ"</formula1>
    </dataValidation>
  </dataValidations>
  <printOptions/>
  <pageMargins left="0.59" right="0.58" top="0.35" bottom="0.42" header="0.18" footer="0.2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2:C16"/>
  <sheetViews>
    <sheetView showGridLines="0" workbookViewId="0" topLeftCell="A1">
      <selection activeCell="A1" sqref="A1"/>
    </sheetView>
  </sheetViews>
  <sheetFormatPr defaultColWidth="9.140625" defaultRowHeight="12"/>
  <cols>
    <col min="1" max="1" width="52.00390625" style="0" customWidth="1"/>
    <col min="2" max="2" width="69.8515625" style="0" customWidth="1"/>
  </cols>
  <sheetData>
    <row r="2" spans="1:2" ht="18.75" thickBot="1">
      <c r="A2" s="227" t="s">
        <v>284</v>
      </c>
      <c r="B2" s="227"/>
    </row>
    <row r="3" spans="1:2" ht="13.5" thickBot="1">
      <c r="A3" s="87" t="s">
        <v>280</v>
      </c>
      <c r="B3" s="88" t="s">
        <v>283</v>
      </c>
    </row>
    <row r="4" spans="1:2" ht="15">
      <c r="A4" s="80" t="s">
        <v>281</v>
      </c>
      <c r="B4" s="81" t="str">
        <f>IF('Rozvaha - Aktiva'!F7&lt;&gt;'Rozvaha - Pasiva'!D6,"Chybné zadání vstupních hodnot - aktiva se musí rovnat pasivům","Test vyhověl formální kontrole")</f>
        <v>Test vyhověl formální kontrole</v>
      </c>
    </row>
    <row r="5" spans="1:2" ht="15">
      <c r="A5" s="82" t="s">
        <v>282</v>
      </c>
      <c r="B5" s="83" t="str">
        <f>IF('Rozvaha - Aktiva'!G7&lt;&gt;'Rozvaha - Pasiva'!E6,"Chybné zadání vstupních hodnot - aktiva se musí rovnat pasivům","Test vyhověl formální kontrole")</f>
        <v>Test vyhověl formální kontrole</v>
      </c>
    </row>
    <row r="6" spans="1:3" ht="15">
      <c r="A6" s="82" t="s">
        <v>313</v>
      </c>
      <c r="B6" s="83" t="str">
        <f>IF('Základní údaje'!B5=0,"Položka IČ není vyplněna","Test vyhověl formální kontrole")</f>
        <v>Test vyhověl formální kontrole</v>
      </c>
      <c r="C6" s="33"/>
    </row>
    <row r="7" spans="1:3" ht="15">
      <c r="A7" s="82" t="s">
        <v>494</v>
      </c>
      <c r="B7" s="84" t="str">
        <f>IF(ISBLANK('Základní údaje'!B6),"Položka Název fondu (Obchodní firma) není vyplněno","Test vyhověl formální kontrole")</f>
        <v>Test vyhověl formální kontrole</v>
      </c>
      <c r="C7" s="33"/>
    </row>
    <row r="8" spans="1:2" ht="15">
      <c r="A8" s="82" t="s">
        <v>297</v>
      </c>
      <c r="B8" s="84" t="str">
        <f>IF(ISBLANK('Základní údaje'!D32),"Datum rozvahy a výsledovky není vyplněno","Test vyhověl formální kontrole")</f>
        <v>Test vyhověl formální kontrole</v>
      </c>
    </row>
    <row r="9" spans="1:2" ht="15">
      <c r="A9" s="82" t="s">
        <v>560</v>
      </c>
      <c r="B9" s="84" t="str">
        <f>IF(ISBLANK('Základní údaje'!D32),"Datum přehledu o peněžních tocích není vyplněno","Test vyhověl formální kontrole")</f>
        <v>Test vyhověl formální kontrole</v>
      </c>
    </row>
    <row r="10" spans="1:2" ht="15">
      <c r="A10" s="82" t="s">
        <v>427</v>
      </c>
      <c r="B10" s="84" t="str">
        <f>IF(ISBLANK('Základní údaje'!D33),"Datum tabulky pro IF/PF není vyplněno","Test vyhověl formální kontrole")</f>
        <v>Test vyhověl formální kontrole</v>
      </c>
    </row>
    <row r="11" spans="1:2" ht="15">
      <c r="A11" s="82" t="s">
        <v>428</v>
      </c>
      <c r="B11" s="84" t="str">
        <f>IF(ISBLANK('Základní údaje'!D34),"Datum tabulky se skladbou CP není vyplněno","Test vyhověl formální kontrole")</f>
        <v>Test vyhověl formální kontrole</v>
      </c>
    </row>
    <row r="12" spans="1:2" ht="15.75" thickBot="1">
      <c r="A12" s="85" t="s">
        <v>299</v>
      </c>
      <c r="B12" s="86" t="str">
        <f>IF('Základní údaje'!C38=1,IF(ISBLANK('Základní údaje'!B46),"Nejsou vyplněny údaje o auditu a auditorovi","Test vyhověl formální kontrole"),IF(ISBLANK('Základní údaje'!B46),"Test vyhověl formální kontrole","Údaje nebyly auditovány-není možný výrok auditora"))</f>
        <v>Test vyhověl formální kontrole</v>
      </c>
    </row>
    <row r="13" spans="1:2" ht="15">
      <c r="A13" s="31"/>
      <c r="B13" s="34"/>
    </row>
    <row r="16" ht="15">
      <c r="B16" s="34"/>
    </row>
  </sheetData>
  <sheetProtection password="8098" sheet="1" objects="1" scenarios="1"/>
  <mergeCells count="1">
    <mergeCell ref="A2:B2"/>
  </mergeCells>
  <conditionalFormatting sqref="B4:B12">
    <cfRule type="cellIs" priority="1" dxfId="0" operator="notEqual" stopIfTrue="1">
      <formula>"Test vyhověl formální kontrole"</formula>
    </cfRule>
  </conditionalFormatting>
  <printOptions/>
  <pageMargins left="0.4" right="0.4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SCP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Tabulková část informační povinnosti investičních a podílových fondů</dc:title>
  <dc:subject/>
  <dc:creator>Aleš Hůla, Richard Zajíc</dc:creator>
  <cp:keywords/>
  <dc:description/>
  <cp:lastModifiedBy>Komerio</cp:lastModifiedBy>
  <cp:lastPrinted>2001-07-18T14:33:28Z</cp:lastPrinted>
  <dcterms:created xsi:type="dcterms:W3CDTF">1999-12-09T05:35:19Z</dcterms:created>
  <dcterms:modified xsi:type="dcterms:W3CDTF">2001-07-18T14:38:38Z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